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805"/>
  </bookViews>
  <sheets>
    <sheet name="配置" sheetId="1" r:id="rId1"/>
    <sheet name="中转" sheetId="2" r:id="rId2"/>
    <sheet name="主线中转" sheetId="3" r:id="rId3"/>
  </sheets>
  <externalReferences>
    <externalReference r:id="rId4"/>
  </externalReferences>
  <definedNames>
    <definedName name="_xlnm._FilterDatabase" localSheetId="0" hidden="1">配置!$A$4:$G$24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<sst xmlns="http://schemas.openxmlformats.org/spreadsheetml/2006/main" count="746" uniqueCount="243">
  <si>
    <t>id</t>
  </si>
  <si>
    <t>MisId</t>
  </si>
  <si>
    <t>MisCategory</t>
  </si>
  <si>
    <t>//Mark</t>
  </si>
  <si>
    <t>MainTaskBrief</t>
  </si>
  <si>
    <t>MisDetails</t>
  </si>
  <si>
    <t>RewardList</t>
  </si>
  <si>
    <t>MisType</t>
  </si>
  <si>
    <t>int</t>
  </si>
  <si>
    <t>string</t>
  </si>
  <si>
    <t>list[int]</t>
  </si>
  <si>
    <t>主键</t>
  </si>
  <si>
    <t>任务ID</t>
  </si>
  <si>
    <t>任务类型</t>
  </si>
  <si>
    <t>中文备注</t>
  </si>
  <si>
    <t>任务简述</t>
  </si>
  <si>
    <t>完成条件</t>
  </si>
  <si>
    <t>奖励列表</t>
  </si>
  <si>
    <t>//序号</t>
  </si>
  <si>
    <t>任务类型
1 商业
2 战斗
3 卡牌</t>
  </si>
  <si>
    <t>本地化id</t>
  </si>
  <si>
    <t>条件类型
1.解锁区域 Unlock
2.升级区域 Build
3.通关关卡 Level
4.拥有x张卡牌 Card
5.拥有x张y级卡牌 CardLevel</t>
  </si>
  <si>
    <t>[道具:数量]</t>
  </si>
  <si>
    <t>1.主线任务
0.支线任务</t>
  </si>
  <si>
    <t>//1</t>
  </si>
  <si>
    <t>MainTaskBrief1</t>
  </si>
  <si>
    <t>[]</t>
  </si>
  <si>
    <t>//2</t>
  </si>
  <si>
    <t>MainTaskBrief2</t>
  </si>
  <si>
    <t>//3</t>
  </si>
  <si>
    <t>MainTaskBrief3</t>
  </si>
  <si>
    <t>//4</t>
  </si>
  <si>
    <t>MainTaskBrief4</t>
  </si>
  <si>
    <t>//5</t>
  </si>
  <si>
    <t>MainTaskBrief5</t>
  </si>
  <si>
    <t>//6</t>
  </si>
  <si>
    <t>MainTaskBrief6</t>
  </si>
  <si>
    <t>//7</t>
  </si>
  <si>
    <t>MainTaskBrief7</t>
  </si>
  <si>
    <t>//8</t>
  </si>
  <si>
    <t>MainTaskBrief8</t>
  </si>
  <si>
    <t>//9</t>
  </si>
  <si>
    <t>MainTaskBrief9</t>
  </si>
  <si>
    <t>//10</t>
  </si>
  <si>
    <t>MainTaskBrief10</t>
  </si>
  <si>
    <t>//11</t>
  </si>
  <si>
    <t>MainTaskBrief11</t>
  </si>
  <si>
    <t>//12</t>
  </si>
  <si>
    <t>MainTaskBrief12</t>
  </si>
  <si>
    <t>//13</t>
  </si>
  <si>
    <t>MainTaskBrief13</t>
  </si>
  <si>
    <t>//14</t>
  </si>
  <si>
    <t>MainTaskBrief14</t>
  </si>
  <si>
    <t>//15</t>
  </si>
  <si>
    <t>MainTaskBrief15</t>
  </si>
  <si>
    <t>解锁枪生产线</t>
  </si>
  <si>
    <t>{"MisType":"Unlock","AreaType":"Gun"}</t>
  </si>
  <si>
    <t>枪生产线到50级</t>
  </si>
  <si>
    <t>{"MisType":"Build","AreaType":"Gun","Lv":50}</t>
  </si>
  <si>
    <t>通过主线关卡第5关</t>
  </si>
  <si>
    <t>{"MisType":"Level","Lv":5}</t>
  </si>
  <si>
    <t>拥有5张卡牌</t>
  </si>
  <si>
    <t>{"MisType":"Card","Value":5}</t>
  </si>
  <si>
    <t>共鸣等级到达40级</t>
  </si>
  <si>
    <t>{"MisType":"CardLevel","Lv":50}</t>
  </si>
  <si>
    <t>[</t>
  </si>
  <si>
    <t>:</t>
  </si>
  <si>
    <t>,</t>
  </si>
  <si>
    <t>]</t>
  </si>
  <si>
    <t>"</t>
  </si>
  <si>
    <t>{</t>
  </si>
  <si>
    <t>}</t>
  </si>
  <si>
    <t>黄底红字的是引导相关，体验相关不能修改</t>
  </si>
  <si>
    <r>
      <rPr>
        <b/>
        <sz val="13"/>
        <color rgb="FF44546A"/>
        <rFont val="宋体"/>
        <charset val="134"/>
      </rPr>
      <t>街区任务</t>
    </r>
  </si>
  <si>
    <r>
      <rPr>
        <sz val="11"/>
        <color rgb="FF000000"/>
        <rFont val="宋体"/>
        <charset val="134"/>
      </rPr>
      <t>街区</t>
    </r>
  </si>
  <si>
    <r>
      <rPr>
        <sz val="11"/>
        <color rgb="FF000000"/>
        <rFont val="宋体"/>
        <charset val="134"/>
      </rPr>
      <t>任务类型</t>
    </r>
  </si>
  <si>
    <r>
      <rPr>
        <sz val="11"/>
        <color rgb="FF000000"/>
        <rFont val="宋体"/>
        <charset val="134"/>
      </rPr>
      <t>任务描述</t>
    </r>
  </si>
  <si>
    <r>
      <rPr>
        <sz val="11"/>
        <color rgb="FF000000"/>
        <rFont val="宋体"/>
        <charset val="134"/>
      </rPr>
      <t>奖励</t>
    </r>
  </si>
  <si>
    <r>
      <rPr>
        <sz val="11"/>
        <color rgb="FF000000"/>
        <rFont val="宋体"/>
        <charset val="134"/>
      </rPr>
      <t>道具</t>
    </r>
  </si>
  <si>
    <r>
      <rPr>
        <sz val="11"/>
        <color rgb="FF000000"/>
        <rFont val="宋体"/>
        <charset val="134"/>
      </rPr>
      <t>数量</t>
    </r>
  </si>
  <si>
    <t>飞行物ID</t>
  </si>
  <si>
    <t>ID</t>
  </si>
  <si>
    <t>ItemId</t>
  </si>
  <si>
    <t>Num</t>
  </si>
  <si>
    <t>Time</t>
  </si>
  <si>
    <t>升级楼层</t>
  </si>
  <si>
    <t>SpriteUi/Task/task_icon_1</t>
  </si>
  <si>
    <r>
      <rPr>
        <sz val="11"/>
        <color rgb="FF000000"/>
        <rFont val="宋体"/>
        <charset val="134"/>
      </rPr>
      <t>商业</t>
    </r>
  </si>
  <si>
    <r>
      <rPr>
        <sz val="11"/>
        <color rgb="FF000000"/>
        <rFont val="宋体"/>
        <charset val="134"/>
      </rPr>
      <t>解锁楼层1</t>
    </r>
  </si>
  <si>
    <r>
      <rPr>
        <sz val="11"/>
        <color rgb="FF000000"/>
        <rFont val="宋体"/>
        <charset val="134"/>
      </rPr>
      <t>钞票</t>
    </r>
  </si>
  <si>
    <r>
      <rPr>
        <sz val="11"/>
        <color rgb="FF000000"/>
        <rFont val="宋体"/>
        <charset val="134"/>
      </rPr>
      <t>解锁楼层</t>
    </r>
  </si>
  <si>
    <t>楼层总等级</t>
  </si>
  <si>
    <t>SpriteUi/Task/task_icon_3</t>
  </si>
  <si>
    <t>启动生产</t>
  </si>
  <si>
    <t>收集现金时间</t>
  </si>
  <si>
    <t>SpriteUi/Task/task_icon_4</t>
  </si>
  <si>
    <t>升级楼层1到5</t>
  </si>
  <si>
    <r>
      <rPr>
        <sz val="11"/>
        <color rgb="FF000000"/>
        <rFont val="宋体"/>
        <charset val="134"/>
      </rPr>
      <t>升级楼层</t>
    </r>
  </si>
  <si>
    <t>解锁楼层</t>
  </si>
  <si>
    <t>SpriteUi/Task/task_icon_2</t>
  </si>
  <si>
    <r>
      <rPr>
        <sz val="11"/>
        <color rgb="FF000000"/>
        <rFont val="宋体"/>
        <charset val="134"/>
      </rPr>
      <t>解锁楼层2</t>
    </r>
  </si>
  <si>
    <t>秘密交易次数</t>
  </si>
  <si>
    <t>SpriteUi/Task/task_icon_5</t>
  </si>
  <si>
    <t>卡牌共鸣等级</t>
  </si>
  <si>
    <t>SpriteUi/Task/task_icon_6</t>
  </si>
  <si>
    <t>楼层总等级达到50</t>
  </si>
  <si>
    <r>
      <rPr>
        <sz val="11"/>
        <color rgb="FF000000"/>
        <rFont val="宋体"/>
        <charset val="134"/>
      </rPr>
      <t>钻石</t>
    </r>
  </si>
  <si>
    <r>
      <rPr>
        <sz val="11"/>
        <color rgb="FF000000"/>
        <rFont val="宋体"/>
        <charset val="134"/>
      </rPr>
      <t>楼层总等级</t>
    </r>
  </si>
  <si>
    <t>卡牌等阶数量</t>
  </si>
  <si>
    <t>楼层总等级达到80</t>
  </si>
  <si>
    <t>消耗手册数量</t>
  </si>
  <si>
    <t>SpriteUi/Task/task_icon_7</t>
  </si>
  <si>
    <t>收集手册数量</t>
  </si>
  <si>
    <t>SpriteUi/Task/task_icon_8</t>
  </si>
  <si>
    <t>钞票（1秒）</t>
  </si>
  <si>
    <t>抽卡</t>
  </si>
  <si>
    <r>
      <rPr>
        <sz val="11"/>
        <color rgb="FF000000"/>
        <rFont val="宋体"/>
        <charset val="134"/>
      </rPr>
      <t>激活楼层1自动化</t>
    </r>
  </si>
  <si>
    <r>
      <rPr>
        <sz val="11"/>
        <color rgb="FF000000"/>
        <rFont val="宋体"/>
        <charset val="134"/>
      </rPr>
      <t>激活楼层自动化</t>
    </r>
  </si>
  <si>
    <t>通过战斗</t>
  </si>
  <si>
    <t>SpriteUi/Task/task_icon_10</t>
  </si>
  <si>
    <t>解锁楼层2</t>
  </si>
  <si>
    <t>小弟B</t>
  </si>
  <si>
    <t>快速挂机</t>
  </si>
  <si>
    <t>SpriteUi/Task/task_icon_11</t>
  </si>
  <si>
    <t>抽卡1次</t>
  </si>
  <si>
    <r>
      <rPr>
        <sz val="11"/>
        <color rgb="FF000000"/>
        <rFont val="宋体"/>
        <charset val="134"/>
      </rPr>
      <t>抽卡</t>
    </r>
  </si>
  <si>
    <t>主线战斗通关</t>
  </si>
  <si>
    <t>SpriteUi/Task/task_icon_12</t>
  </si>
  <si>
    <r>
      <rPr>
        <sz val="11"/>
        <color rgb="FF000000"/>
        <rFont val="宋体"/>
        <charset val="134"/>
      </rPr>
      <t>激活楼层2自动化</t>
    </r>
  </si>
  <si>
    <t>升级楼层2到70</t>
  </si>
  <si>
    <t>激活楼层自动化</t>
  </si>
  <si>
    <t>卡牌等级数量</t>
  </si>
  <si>
    <t>解锁楼层3</t>
  </si>
  <si>
    <t>小弟C</t>
  </si>
  <si>
    <t>消耗手册时间</t>
  </si>
  <si>
    <t>激活楼层3自动化</t>
  </si>
  <si>
    <t>收集手册时间</t>
  </si>
  <si>
    <t>升级楼层3到60</t>
  </si>
  <si>
    <t>收集现金数量</t>
  </si>
  <si>
    <t>收集现金200M</t>
  </si>
  <si>
    <t>SpriteUi/Task/task_icon_14</t>
  </si>
  <si>
    <t>点击ATM</t>
  </si>
  <si>
    <t>SpriteUi/Task/task_icon_15</t>
  </si>
  <si>
    <t>激活楼层1自动化</t>
  </si>
  <si>
    <t>打爆车辆</t>
  </si>
  <si>
    <t>SpriteUi/Task/task_icon_16</t>
  </si>
  <si>
    <t>改装手册</t>
  </si>
  <si>
    <t>激活楼层2自动化（1张卡牌升级）</t>
  </si>
  <si>
    <t>小弟D</t>
  </si>
  <si>
    <t>主线战斗通关1</t>
  </si>
  <si>
    <t>收集改装手册10</t>
  </si>
  <si>
    <t>收取现金50M</t>
  </si>
  <si>
    <t>花费改装手册100</t>
  </si>
  <si>
    <t>小弟E</t>
  </si>
  <si>
    <r>
      <rPr>
        <sz val="11"/>
        <color rgb="FF000000"/>
        <rFont val="宋体"/>
        <charset val="134"/>
      </rPr>
      <t>解锁楼层3</t>
    </r>
  </si>
  <si>
    <t>升级楼层3到90</t>
  </si>
  <si>
    <t>主线战斗通关2</t>
  </si>
  <si>
    <t>车位等级达到4级（1张）</t>
  </si>
  <si>
    <t>解锁楼层4</t>
  </si>
  <si>
    <t>战斗</t>
  </si>
  <si>
    <t>收集现金5分钟</t>
  </si>
  <si>
    <r>
      <rPr>
        <sz val="11"/>
        <color rgb="FF000000"/>
        <rFont val="宋体"/>
        <charset val="134"/>
      </rPr>
      <t>升级楼层1到100</t>
    </r>
  </si>
  <si>
    <r>
      <rPr>
        <sz val="11"/>
        <color rgb="FF000000"/>
        <rFont val="宋体"/>
        <charset val="134"/>
      </rPr>
      <t>偷车钳</t>
    </r>
  </si>
  <si>
    <t>打爆1辆车</t>
  </si>
  <si>
    <t>车位等级达到10级（1张）</t>
  </si>
  <si>
    <t>钞票（5分钟）</t>
  </si>
  <si>
    <t>主线战斗通关3</t>
  </si>
  <si>
    <t>钞票（15分钟）</t>
  </si>
  <si>
    <t>机油</t>
  </si>
  <si>
    <t>钞票（25分钟）</t>
  </si>
  <si>
    <t>升级楼层3到140</t>
  </si>
  <si>
    <t>钞票（55分钟）</t>
  </si>
  <si>
    <t>车位等级达到10级（2张）</t>
  </si>
  <si>
    <t>钞票（235分钟）</t>
  </si>
  <si>
    <t>主线战斗通关5</t>
  </si>
  <si>
    <t>改装手册（5分钟）</t>
  </si>
  <si>
    <t>改装手册（15分钟）</t>
  </si>
  <si>
    <t>改装手册（25分钟）</t>
  </si>
  <si>
    <t>升级楼层4到140</t>
  </si>
  <si>
    <t>改装手册（55分钟）</t>
  </si>
  <si>
    <t>车位等级达到10级（3张）</t>
  </si>
  <si>
    <t>改装手册（235分钟）</t>
  </si>
  <si>
    <t>主线战斗通关7</t>
  </si>
  <si>
    <t>偷车钳</t>
  </si>
  <si>
    <t>收集现金30秒</t>
  </si>
  <si>
    <t>钻石</t>
  </si>
  <si>
    <r>
      <rPr>
        <sz val="11"/>
        <color rgb="FF000000"/>
        <rFont val="宋体"/>
        <charset val="134"/>
      </rPr>
      <t>升级楼层1到150</t>
    </r>
  </si>
  <si>
    <t>车位等级达到12级（1张）</t>
  </si>
  <si>
    <r>
      <rPr>
        <sz val="11"/>
        <color rgb="FF000000"/>
        <rFont val="宋体"/>
        <charset val="134"/>
      </rPr>
      <t>升级楼层2到150</t>
    </r>
  </si>
  <si>
    <t>收集现金1分钟</t>
  </si>
  <si>
    <t>车位等级达到14级（1张）</t>
  </si>
  <si>
    <t>通过战斗1次</t>
  </si>
  <si>
    <t>升级楼层3到100</t>
  </si>
  <si>
    <t>收集现金3分钟</t>
  </si>
  <si>
    <r>
      <rPr>
        <sz val="11"/>
        <color rgb="FF000000"/>
        <rFont val="宋体"/>
        <charset val="134"/>
      </rPr>
      <t>升级楼层4到100</t>
    </r>
  </si>
  <si>
    <r>
      <rPr>
        <sz val="11"/>
        <color rgb="FF000000"/>
        <rFont val="宋体"/>
        <charset val="134"/>
      </rPr>
      <t>养成</t>
    </r>
  </si>
  <si>
    <t>快速挂机1次</t>
  </si>
  <si>
    <r>
      <rPr>
        <sz val="11"/>
        <color rgb="FF000000"/>
        <rFont val="宋体"/>
        <charset val="134"/>
      </rPr>
      <t>快速挂机</t>
    </r>
  </si>
  <si>
    <t>主线战斗通关13</t>
  </si>
  <si>
    <t>建筑总等级400</t>
  </si>
  <si>
    <t>建筑总等级700</t>
  </si>
  <si>
    <t>建筑总等级1000</t>
  </si>
  <si>
    <r>
      <rPr>
        <sz val="11"/>
        <color rgb="FF000000"/>
        <rFont val="宋体"/>
        <charset val="134"/>
      </rPr>
      <t>升级楼层1</t>
    </r>
  </si>
  <si>
    <t>收集现金30分钟</t>
  </si>
  <si>
    <r>
      <rPr>
        <sz val="11"/>
        <color rgb="FF000000"/>
        <rFont val="宋体"/>
        <charset val="134"/>
      </rPr>
      <t>升级楼层3</t>
    </r>
  </si>
  <si>
    <r>
      <rPr>
        <sz val="11"/>
        <color rgb="FF000000"/>
        <rFont val="宋体"/>
        <charset val="134"/>
      </rPr>
      <t>升级楼层5</t>
    </r>
  </si>
  <si>
    <r>
      <rPr>
        <sz val="11"/>
        <color rgb="FF000000"/>
        <rFont val="宋体"/>
        <charset val="134"/>
      </rPr>
      <t>升级楼层6</t>
    </r>
  </si>
  <si>
    <t>收集改装手册500</t>
  </si>
  <si>
    <t>花费改装手册3000</t>
  </si>
  <si>
    <t>花费改装手册5000</t>
  </si>
  <si>
    <r>
      <rPr>
        <sz val="11"/>
        <color rgb="FF000000"/>
        <rFont val="宋体"/>
        <charset val="134"/>
      </rPr>
      <t>建筑总等级</t>
    </r>
  </si>
  <si>
    <r>
      <rPr>
        <sz val="11"/>
        <color rgb="FF000000"/>
        <rFont val="宋体"/>
        <charset val="134"/>
      </rPr>
      <t>消费</t>
    </r>
  </si>
  <si>
    <t>车位等级达到18级（1张）</t>
  </si>
  <si>
    <t>主线战斗通关20</t>
  </si>
  <si>
    <r>
      <rPr>
        <sz val="11"/>
        <color rgb="FF000000"/>
        <rFont val="宋体"/>
        <charset val="134"/>
      </rPr>
      <t>快速挂机1次</t>
    </r>
  </si>
  <si>
    <t>主线战斗通关25</t>
  </si>
  <si>
    <t>收集现金15分钟</t>
  </si>
  <si>
    <t>收集现金240分钟</t>
  </si>
  <si>
    <t>收集现金60分钟</t>
  </si>
  <si>
    <t>升级楼层8</t>
  </si>
  <si>
    <t>收集改装手册5分钟</t>
  </si>
  <si>
    <t>收集改装手册10分钟</t>
  </si>
  <si>
    <t>收集改装手册45分钟</t>
  </si>
  <si>
    <t>收集改装手册15分钟</t>
  </si>
  <si>
    <t>花费改装手册15分钟</t>
  </si>
  <si>
    <t>主线战斗通关30</t>
  </si>
  <si>
    <t>车位等级达到25级（5张）</t>
  </si>
  <si>
    <t>主线战斗通关40</t>
  </si>
  <si>
    <r>
      <rPr>
        <sz val="11"/>
        <color rgb="FF000000"/>
        <rFont val="宋体"/>
        <charset val="134"/>
      </rPr>
      <t>抽卡1次</t>
    </r>
  </si>
  <si>
    <r>
      <rPr>
        <b/>
        <sz val="13"/>
        <color rgb="FF44546A"/>
        <rFont val="宋体"/>
        <charset val="134"/>
      </rPr>
      <t>街区任务（循环）</t>
    </r>
  </si>
  <si>
    <r>
      <rPr>
        <sz val="11"/>
        <color rgb="FF000000"/>
        <rFont val="宋体"/>
        <charset val="134"/>
      </rPr>
      <t>收集现金15分钟</t>
    </r>
  </si>
  <si>
    <r>
      <rPr>
        <sz val="11"/>
        <color rgb="FF000000"/>
        <rFont val="宋体"/>
        <charset val="134"/>
      </rPr>
      <t>升级楼层8</t>
    </r>
  </si>
  <si>
    <r>
      <rPr>
        <sz val="11"/>
        <color rgb="FF000000"/>
        <rFont val="宋体"/>
        <charset val="134"/>
      </rPr>
      <t>通过战斗</t>
    </r>
  </si>
  <si>
    <t>花费改装手册45分钟</t>
  </si>
  <si>
    <t>主线战斗通关50</t>
  </si>
  <si>
    <t>花费改装手册10分钟</t>
  </si>
  <si>
    <t>主线战斗通关60</t>
  </si>
  <si>
    <t>玩法</t>
  </si>
  <si>
    <t>养成</t>
  </si>
  <si>
    <t>街区</t>
  </si>
  <si>
    <t>建筑等级</t>
  </si>
  <si>
    <t>战斗主线</t>
  </si>
  <si>
    <t>卡牌升级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</si>
</sst>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EA3324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rgb="FF44546A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BDD8EE"/>
        <bgColor indexed="64"/>
      </patternFill>
    </fill>
    <fill>
      <patternFill patternType="solid">
        <fgColor rgb="FFC5DFB4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E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F9E5D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/>
      <right/>
      <top/>
      <bottom style="medium">
        <color rgb="FF4874CB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/>
      <diagonal/>
    </border>
    <border>
      <left style="thin">
        <color rgb="FF91ABDF"/>
      </left>
      <right/>
      <top style="thin">
        <color rgb="FF91ABDF"/>
      </top>
      <bottom/>
      <diagonal/>
    </border>
    <border>
      <left style="thin">
        <color rgb="FF91ABDF"/>
      </left>
      <right/>
      <top style="thin">
        <color rgb="FF91ABDF"/>
      </top>
      <bottom style="thin">
        <color rgb="FF91ABDF"/>
      </bottom>
      <diagonal/>
    </border>
    <border>
      <left/>
      <right/>
      <top style="thin">
        <color rgb="FF91ABDF"/>
      </top>
      <bottom style="thin">
        <color rgb="FF91ABDF"/>
      </bottom>
      <diagonal/>
    </border>
    <border>
      <left style="thin">
        <color rgb="FFB2C7E6"/>
      </left>
      <right/>
      <top style="thin">
        <color rgb="FFB2C7E6"/>
      </top>
      <bottom style="thin">
        <color rgb="FFB2C7E6"/>
      </bottom>
      <diagonal/>
    </border>
    <border>
      <left style="thin">
        <color rgb="FF91ABDF"/>
      </left>
      <right style="thin">
        <color rgb="FF91ABDF"/>
      </right>
      <top/>
      <bottom style="thin">
        <color rgb="FF91ABDF"/>
      </bottom>
      <diagonal/>
    </border>
    <border>
      <left/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4" borderId="13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1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7" borderId="0" xfId="0" applyFont="1" applyFill="1" applyAlignment="1">
      <alignment horizontal="left" vertical="center"/>
    </xf>
    <xf numFmtId="0" fontId="4" fillId="5" borderId="2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1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9A3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Project\Touche\Assets\_Project_Assets\EXCEL\ItemConfi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5">
          <cell r="B5">
            <v>10001</v>
          </cell>
        </row>
        <row r="5">
          <cell r="D5" t="str">
            <v>偷车钳</v>
          </cell>
        </row>
        <row r="6">
          <cell r="B6">
            <v>10002</v>
          </cell>
        </row>
        <row r="6">
          <cell r="D6" t="str">
            <v>史诗偷车钳</v>
          </cell>
        </row>
        <row r="7">
          <cell r="B7">
            <v>10003</v>
          </cell>
        </row>
        <row r="7">
          <cell r="D7" t="str">
            <v>限时行动偷车钳</v>
          </cell>
        </row>
        <row r="8">
          <cell r="B8">
            <v>10004</v>
          </cell>
        </row>
        <row r="8">
          <cell r="D8" t="str">
            <v>传说偷车钳</v>
          </cell>
        </row>
        <row r="9">
          <cell r="B9">
            <v>20001</v>
          </cell>
        </row>
        <row r="9">
          <cell r="D9" t="str">
            <v>精英级零件</v>
          </cell>
        </row>
        <row r="10">
          <cell r="B10">
            <v>20002</v>
          </cell>
        </row>
        <row r="10">
          <cell r="D10" t="str">
            <v>史诗级零件（不含神魔）</v>
          </cell>
        </row>
        <row r="11">
          <cell r="B11">
            <v>20003</v>
          </cell>
        </row>
        <row r="11">
          <cell r="D11" t="str">
            <v>史诗级零件（含神魔）</v>
          </cell>
        </row>
        <row r="12">
          <cell r="B12">
            <v>20004</v>
          </cell>
        </row>
        <row r="12">
          <cell r="D12" t="str">
            <v>史诗级零件（仅神魔）</v>
          </cell>
        </row>
        <row r="13">
          <cell r="B13">
            <v>30001</v>
          </cell>
        </row>
        <row r="13">
          <cell r="D13" t="str">
            <v>西部改装件</v>
          </cell>
        </row>
        <row r="14">
          <cell r="B14">
            <v>30002</v>
          </cell>
        </row>
        <row r="14">
          <cell r="D14" t="str">
            <v>东部改装件</v>
          </cell>
        </row>
        <row r="15">
          <cell r="B15">
            <v>30003</v>
          </cell>
        </row>
        <row r="15">
          <cell r="D15" t="str">
            <v>硅谷改装件</v>
          </cell>
        </row>
        <row r="16">
          <cell r="B16">
            <v>30004</v>
          </cell>
        </row>
        <row r="16">
          <cell r="D16" t="str">
            <v>霓虹改装件</v>
          </cell>
        </row>
        <row r="17">
          <cell r="B17">
            <v>30005</v>
          </cell>
        </row>
        <row r="17">
          <cell r="D17" t="str">
            <v>万能改装件</v>
          </cell>
        </row>
        <row r="18">
          <cell r="B18">
            <v>40001</v>
          </cell>
        </row>
        <row r="18">
          <cell r="D18" t="str">
            <v>喷火枪</v>
          </cell>
        </row>
        <row r="19">
          <cell r="B19">
            <v>40002</v>
          </cell>
        </row>
        <row r="19">
          <cell r="D19" t="str">
            <v>大炮</v>
          </cell>
        </row>
        <row r="20">
          <cell r="B20">
            <v>40003</v>
          </cell>
        </row>
        <row r="20">
          <cell r="D20" t="str">
            <v>医疗机器人</v>
          </cell>
        </row>
        <row r="21">
          <cell r="B21">
            <v>40004</v>
          </cell>
        </row>
        <row r="21">
          <cell r="D21" t="str">
            <v>科技小手枪</v>
          </cell>
        </row>
        <row r="22">
          <cell r="B22">
            <v>40101</v>
          </cell>
        </row>
        <row r="22">
          <cell r="D22" t="str">
            <v>燃烧瓶</v>
          </cell>
        </row>
        <row r="23">
          <cell r="B23">
            <v>40102</v>
          </cell>
        </row>
        <row r="23">
          <cell r="D23" t="str">
            <v>左轮</v>
          </cell>
        </row>
        <row r="24">
          <cell r="B24">
            <v>40103</v>
          </cell>
        </row>
        <row r="24">
          <cell r="D24" t="str">
            <v>机械弩</v>
          </cell>
        </row>
        <row r="25">
          <cell r="B25">
            <v>40104</v>
          </cell>
        </row>
        <row r="25">
          <cell r="D25" t="str">
            <v>手捧雷</v>
          </cell>
        </row>
        <row r="26">
          <cell r="B26">
            <v>40105</v>
          </cell>
        </row>
        <row r="26">
          <cell r="D26" t="str">
            <v>筹码</v>
          </cell>
        </row>
        <row r="27">
          <cell r="B27">
            <v>40106</v>
          </cell>
        </row>
        <row r="27">
          <cell r="D27" t="str">
            <v>榴弹</v>
          </cell>
        </row>
        <row r="28">
          <cell r="B28">
            <v>40107</v>
          </cell>
        </row>
        <row r="28">
          <cell r="D28" t="str">
            <v>机枪</v>
          </cell>
        </row>
        <row r="29">
          <cell r="B29">
            <v>40108</v>
          </cell>
        </row>
        <row r="29">
          <cell r="D29" t="str">
            <v>大麻注射器</v>
          </cell>
        </row>
        <row r="30">
          <cell r="B30">
            <v>40109</v>
          </cell>
        </row>
        <row r="30">
          <cell r="D30" t="str">
            <v>手枪&amp;光盾</v>
          </cell>
        </row>
        <row r="31">
          <cell r="B31">
            <v>40110</v>
          </cell>
        </row>
        <row r="31">
          <cell r="D31" t="str">
            <v>火箭弹</v>
          </cell>
        </row>
        <row r="32">
          <cell r="B32">
            <v>40111</v>
          </cell>
        </row>
        <row r="32">
          <cell r="D32" t="str">
            <v>激光步枪</v>
          </cell>
        </row>
        <row r="33">
          <cell r="B33">
            <v>40112</v>
          </cell>
        </row>
        <row r="33">
          <cell r="D33" t="str">
            <v>手枪&amp;激光</v>
          </cell>
        </row>
        <row r="34">
          <cell r="B34">
            <v>40113</v>
          </cell>
        </row>
        <row r="34">
          <cell r="D34" t="str">
            <v>狙击枪</v>
          </cell>
        </row>
        <row r="35">
          <cell r="B35">
            <v>40114</v>
          </cell>
        </row>
        <row r="35">
          <cell r="D35" t="str">
            <v>化学手雷</v>
          </cell>
        </row>
        <row r="36">
          <cell r="B36">
            <v>40115</v>
          </cell>
        </row>
        <row r="36">
          <cell r="D36" t="str">
            <v>冲锋枪</v>
          </cell>
        </row>
        <row r="37">
          <cell r="B37">
            <v>40116</v>
          </cell>
        </row>
        <row r="37">
          <cell r="D37" t="str">
            <v>医疗飞机</v>
          </cell>
        </row>
        <row r="38">
          <cell r="B38">
            <v>41001</v>
          </cell>
        </row>
        <row r="38">
          <cell r="D38" t="str">
            <v>霰弹枪</v>
          </cell>
        </row>
        <row r="39">
          <cell r="B39">
            <v>41002</v>
          </cell>
        </row>
        <row r="39">
          <cell r="D39" t="str">
            <v>医疗物资</v>
          </cell>
        </row>
        <row r="40">
          <cell r="B40">
            <v>41003</v>
          </cell>
        </row>
        <row r="40">
          <cell r="D40" t="str">
            <v>土制手雷</v>
          </cell>
        </row>
        <row r="41">
          <cell r="B41">
            <v>41004</v>
          </cell>
        </row>
        <row r="41">
          <cell r="D41" t="str">
            <v>火铳</v>
          </cell>
        </row>
        <row r="42">
          <cell r="B42">
            <v>41005</v>
          </cell>
        </row>
        <row r="42">
          <cell r="D42" t="str">
            <v>射手步枪</v>
          </cell>
        </row>
        <row r="43">
          <cell r="B43">
            <v>41006</v>
          </cell>
        </row>
        <row r="43">
          <cell r="D43" t="str">
            <v>冰弹手炮</v>
          </cell>
        </row>
        <row r="44">
          <cell r="B44">
            <v>41007</v>
          </cell>
        </row>
        <row r="44">
          <cell r="D44" t="str">
            <v>燃烧手雷</v>
          </cell>
        </row>
        <row r="45">
          <cell r="B45">
            <v>41008</v>
          </cell>
        </row>
        <row r="45">
          <cell r="D45" t="str">
            <v>火箭炮</v>
          </cell>
        </row>
        <row r="46">
          <cell r="B46">
            <v>41009</v>
          </cell>
        </row>
        <row r="46">
          <cell r="D46" t="str">
            <v>坦克</v>
          </cell>
        </row>
        <row r="47">
          <cell r="B47">
            <v>41010</v>
          </cell>
        </row>
        <row r="47">
          <cell r="D47" t="str">
            <v>医疗包&amp;弹药箱</v>
          </cell>
        </row>
        <row r="48">
          <cell r="B48">
            <v>41011</v>
          </cell>
        </row>
        <row r="48">
          <cell r="D48" t="str">
            <v>护盾发生器</v>
          </cell>
        </row>
        <row r="49">
          <cell r="B49">
            <v>41012</v>
          </cell>
        </row>
        <row r="49">
          <cell r="D49" t="str">
            <v>能量步枪&amp;钛合金防撞架</v>
          </cell>
        </row>
        <row r="50">
          <cell r="B50">
            <v>41013</v>
          </cell>
        </row>
        <row r="50">
          <cell r="D50" t="str">
            <v>震爆手雷</v>
          </cell>
        </row>
        <row r="51">
          <cell r="B51">
            <v>41014</v>
          </cell>
        </row>
        <row r="51">
          <cell r="D51" t="str">
            <v>科技鸟狙</v>
          </cell>
        </row>
        <row r="52">
          <cell r="B52">
            <v>41015</v>
          </cell>
        </row>
        <row r="52">
          <cell r="D52" t="str">
            <v>计算机</v>
          </cell>
        </row>
        <row r="53">
          <cell r="B53">
            <v>41016</v>
          </cell>
        </row>
        <row r="53">
          <cell r="D53" t="str">
            <v>毒液瓶</v>
          </cell>
        </row>
        <row r="54">
          <cell r="B54">
            <v>41017</v>
          </cell>
        </row>
        <row r="54">
          <cell r="D54" t="str">
            <v>充能手枪&amp;激光炮</v>
          </cell>
        </row>
        <row r="55">
          <cell r="B55">
            <v>41018</v>
          </cell>
        </row>
        <row r="55">
          <cell r="D55" t="str">
            <v>电磁步枪</v>
          </cell>
        </row>
        <row r="56">
          <cell r="B56">
            <v>41019</v>
          </cell>
        </row>
        <row r="56">
          <cell r="D56" t="str">
            <v>冲锋手枪</v>
          </cell>
        </row>
        <row r="57">
          <cell r="B57">
            <v>41020</v>
          </cell>
        </row>
        <row r="57">
          <cell r="D57" t="str">
            <v>霓虹医疗车</v>
          </cell>
        </row>
        <row r="58">
          <cell r="B58">
            <v>43001</v>
          </cell>
        </row>
        <row r="58">
          <cell r="D58" t="str">
            <v>小弟A</v>
          </cell>
        </row>
        <row r="59">
          <cell r="B59">
            <v>43002</v>
          </cell>
        </row>
        <row r="59">
          <cell r="D59" t="str">
            <v>小弟B</v>
          </cell>
        </row>
        <row r="60">
          <cell r="B60">
            <v>43003</v>
          </cell>
        </row>
        <row r="60">
          <cell r="D60" t="str">
            <v>小弟C</v>
          </cell>
        </row>
        <row r="61">
          <cell r="B61">
            <v>43004</v>
          </cell>
        </row>
        <row r="61">
          <cell r="D61" t="str">
            <v>小弟D</v>
          </cell>
        </row>
        <row r="62">
          <cell r="B62">
            <v>43005</v>
          </cell>
        </row>
        <row r="62">
          <cell r="D62" t="str">
            <v>小弟E</v>
          </cell>
        </row>
        <row r="63">
          <cell r="B63">
            <v>50001</v>
          </cell>
        </row>
        <row r="63">
          <cell r="D63" t="str">
            <v>龙焰晶</v>
          </cell>
        </row>
        <row r="64">
          <cell r="B64">
            <v>50002</v>
          </cell>
        </row>
        <row r="64">
          <cell r="D64" t="str">
            <v>钻石</v>
          </cell>
        </row>
        <row r="65">
          <cell r="B65">
            <v>50003</v>
          </cell>
        </row>
        <row r="65">
          <cell r="D65" t="str">
            <v>钞票</v>
          </cell>
        </row>
        <row r="66">
          <cell r="B66">
            <v>50004</v>
          </cell>
        </row>
        <row r="66">
          <cell r="D66" t="str">
            <v>改装手册</v>
          </cell>
        </row>
        <row r="67">
          <cell r="B67">
            <v>50005</v>
          </cell>
        </row>
        <row r="67">
          <cell r="D67" t="str">
            <v>机油</v>
          </cell>
        </row>
        <row r="68">
          <cell r="B68">
            <v>50006</v>
          </cell>
        </row>
        <row r="68">
          <cell r="D68" t="str">
            <v>多莉的兑换券</v>
          </cell>
        </row>
        <row r="69">
          <cell r="B69">
            <v>60001</v>
          </cell>
        </row>
        <row r="69">
          <cell r="D69" t="str">
            <v>钞票（1秒）</v>
          </cell>
        </row>
        <row r="70">
          <cell r="B70">
            <v>60002</v>
          </cell>
        </row>
        <row r="70">
          <cell r="D70" t="str">
            <v>改装手册（1秒）</v>
          </cell>
        </row>
        <row r="71">
          <cell r="B71">
            <v>60003</v>
          </cell>
        </row>
        <row r="71">
          <cell r="D71" t="str">
            <v>机油（1秒）</v>
          </cell>
        </row>
        <row r="72">
          <cell r="B72">
            <v>60011</v>
          </cell>
        </row>
        <row r="72">
          <cell r="D72" t="str">
            <v>钞票箱（2小时）</v>
          </cell>
        </row>
        <row r="73">
          <cell r="B73">
            <v>60012</v>
          </cell>
        </row>
        <row r="73">
          <cell r="D73" t="str">
            <v>改装手册箱（2小时）</v>
          </cell>
        </row>
        <row r="74">
          <cell r="B74">
            <v>60013</v>
          </cell>
        </row>
        <row r="74">
          <cell r="D74" t="str">
            <v>机油箱（2小时）</v>
          </cell>
        </row>
        <row r="75">
          <cell r="B75">
            <v>60021</v>
          </cell>
        </row>
        <row r="75">
          <cell r="D75" t="str">
            <v>钞票箱（8小时）</v>
          </cell>
        </row>
        <row r="76">
          <cell r="B76">
            <v>60022</v>
          </cell>
        </row>
        <row r="76">
          <cell r="D76" t="str">
            <v>改装手册箱（8小时）</v>
          </cell>
        </row>
        <row r="77">
          <cell r="B77">
            <v>60023</v>
          </cell>
        </row>
        <row r="77">
          <cell r="D77" t="str">
            <v>机油箱（8小时）</v>
          </cell>
        </row>
        <row r="78">
          <cell r="B78">
            <v>60031</v>
          </cell>
        </row>
        <row r="78">
          <cell r="D78" t="str">
            <v>钞票箱（24小时）</v>
          </cell>
        </row>
        <row r="79">
          <cell r="B79">
            <v>60032</v>
          </cell>
        </row>
        <row r="79">
          <cell r="D79" t="str">
            <v>改装手册箱（24小时）</v>
          </cell>
        </row>
        <row r="80">
          <cell r="B80">
            <v>60033</v>
          </cell>
        </row>
        <row r="80">
          <cell r="D80" t="str">
            <v>机油箱（24小时）</v>
          </cell>
        </row>
        <row r="81">
          <cell r="B81">
            <v>60041</v>
          </cell>
        </row>
        <row r="81">
          <cell r="D81" t="str">
            <v>钞票箱（3天）</v>
          </cell>
        </row>
        <row r="82">
          <cell r="B82">
            <v>60042</v>
          </cell>
        </row>
        <row r="82">
          <cell r="D82" t="str">
            <v>改装手册箱（3天）</v>
          </cell>
        </row>
        <row r="83">
          <cell r="B83">
            <v>60043</v>
          </cell>
        </row>
        <row r="83">
          <cell r="D83" t="str">
            <v>机油箱（3天）</v>
          </cell>
        </row>
        <row r="84">
          <cell r="B84">
            <v>60101</v>
          </cell>
        </row>
        <row r="84">
          <cell r="D84" t="str">
            <v>史诗级英雄自选宝箱</v>
          </cell>
        </row>
        <row r="85">
          <cell r="B85">
            <v>60102</v>
          </cell>
        </row>
        <row r="85">
          <cell r="D85" t="str">
            <v>精英级英雄自选宝箱</v>
          </cell>
        </row>
        <row r="86">
          <cell r="B86">
            <v>60103</v>
          </cell>
        </row>
        <row r="86">
          <cell r="D86" t="str">
            <v>招募自选宝箱</v>
          </cell>
        </row>
        <row r="87">
          <cell r="B87">
            <v>60104</v>
          </cell>
        </row>
        <row r="87">
          <cell r="D87" t="str">
            <v>资源自选宝箱</v>
          </cell>
        </row>
        <row r="88">
          <cell r="B88">
            <v>80001</v>
          </cell>
        </row>
        <row r="88">
          <cell r="D88" t="str">
            <v>战令积分</v>
          </cell>
        </row>
        <row r="89">
          <cell r="B89">
            <v>80002</v>
          </cell>
        </row>
        <row r="89">
          <cell r="D89" t="str">
            <v>复活药水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pane xSplit="4" ySplit="19" topLeftCell="E20" activePane="bottomRight" state="frozen"/>
      <selection/>
      <selection pane="topRight"/>
      <selection pane="bottomLeft"/>
      <selection pane="bottomRight" activeCell="F30" sqref="F30"/>
    </sheetView>
  </sheetViews>
  <sheetFormatPr defaultColWidth="9" defaultRowHeight="13.5" outlineLevelCol="7"/>
  <cols>
    <col min="1" max="1" width="9.125" style="16" customWidth="1"/>
    <col min="2" max="3" width="15.875" style="16" customWidth="1"/>
    <col min="4" max="4" width="31.875" style="16" customWidth="1"/>
    <col min="5" max="5" width="17.125" style="16" customWidth="1"/>
    <col min="6" max="6" width="27.625" style="16" customWidth="1"/>
    <col min="7" max="7" width="31.5" style="16" customWidth="1"/>
    <col min="8" max="8" width="15.875" style="35" customWidth="1"/>
    <col min="9" max="16384" width="9" style="9"/>
  </cols>
  <sheetData>
    <row r="1" spans="1:8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</row>
    <row r="2" spans="1:8">
      <c r="A2" s="28" t="s">
        <v>8</v>
      </c>
      <c r="B2" s="28" t="s">
        <v>8</v>
      </c>
      <c r="C2" s="28" t="s">
        <v>8</v>
      </c>
      <c r="D2" s="28" t="s">
        <v>9</v>
      </c>
      <c r="E2" s="28" t="s">
        <v>9</v>
      </c>
      <c r="F2" s="28" t="s">
        <v>8</v>
      </c>
      <c r="G2" s="28" t="s">
        <v>10</v>
      </c>
      <c r="H2" s="28" t="s">
        <v>8</v>
      </c>
    </row>
    <row r="3" spans="1:8">
      <c r="A3" s="28" t="s">
        <v>11</v>
      </c>
      <c r="B3" s="28" t="s">
        <v>12</v>
      </c>
      <c r="C3" s="28" t="s">
        <v>13</v>
      </c>
      <c r="D3" s="36" t="s">
        <v>14</v>
      </c>
      <c r="E3" s="28" t="s">
        <v>15</v>
      </c>
      <c r="F3" s="28" t="s">
        <v>16</v>
      </c>
      <c r="G3" s="28" t="s">
        <v>17</v>
      </c>
      <c r="H3" s="28" t="s">
        <v>13</v>
      </c>
    </row>
    <row r="4" s="34" customFormat="1" ht="122.1" customHeight="1" spans="1:8">
      <c r="A4" s="36" t="s">
        <v>18</v>
      </c>
      <c r="B4" s="36" t="s">
        <v>12</v>
      </c>
      <c r="C4" s="36" t="s">
        <v>19</v>
      </c>
      <c r="D4" s="36" t="s">
        <v>14</v>
      </c>
      <c r="E4" s="36" t="s">
        <v>20</v>
      </c>
      <c r="F4" s="36" t="s">
        <v>21</v>
      </c>
      <c r="G4" s="36" t="s">
        <v>22</v>
      </c>
      <c r="H4" s="36" t="s">
        <v>23</v>
      </c>
    </row>
    <row r="5" hidden="1" spans="1:7">
      <c r="A5" s="16" t="s">
        <v>24</v>
      </c>
      <c r="B5" s="16">
        <v>1</v>
      </c>
      <c r="C5" s="16">
        <v>1</v>
      </c>
      <c r="E5" s="16" t="s">
        <v>25</v>
      </c>
      <c r="F5" s="16">
        <v>1</v>
      </c>
      <c r="G5" s="16" t="s">
        <v>26</v>
      </c>
    </row>
    <row r="6" hidden="1" spans="1:7">
      <c r="A6" s="16" t="s">
        <v>27</v>
      </c>
      <c r="B6" s="16">
        <v>2</v>
      </c>
      <c r="C6" s="16">
        <v>2</v>
      </c>
      <c r="E6" s="16" t="s">
        <v>28</v>
      </c>
      <c r="F6" s="34">
        <v>2</v>
      </c>
      <c r="G6" s="16" t="s">
        <v>26</v>
      </c>
    </row>
    <row r="7" hidden="1" spans="1:7">
      <c r="A7" s="16" t="s">
        <v>29</v>
      </c>
      <c r="B7" s="16">
        <v>3</v>
      </c>
      <c r="C7" s="16">
        <v>3</v>
      </c>
      <c r="E7" s="16" t="s">
        <v>30</v>
      </c>
      <c r="F7" s="16">
        <v>3</v>
      </c>
      <c r="G7" s="16" t="s">
        <v>26</v>
      </c>
    </row>
    <row r="8" hidden="1" spans="1:7">
      <c r="A8" s="16" t="s">
        <v>31</v>
      </c>
      <c r="B8" s="16">
        <v>4</v>
      </c>
      <c r="C8" s="16">
        <v>1</v>
      </c>
      <c r="E8" s="16" t="s">
        <v>32</v>
      </c>
      <c r="F8" s="16">
        <v>4</v>
      </c>
      <c r="G8" s="16" t="s">
        <v>26</v>
      </c>
    </row>
    <row r="9" hidden="1" spans="1:7">
      <c r="A9" s="16" t="s">
        <v>33</v>
      </c>
      <c r="B9" s="16">
        <v>5</v>
      </c>
      <c r="C9" s="16">
        <v>2</v>
      </c>
      <c r="E9" s="16" t="s">
        <v>34</v>
      </c>
      <c r="F9" s="16">
        <v>5</v>
      </c>
      <c r="G9" s="16" t="s">
        <v>26</v>
      </c>
    </row>
    <row r="10" hidden="1" spans="1:7">
      <c r="A10" s="16" t="s">
        <v>35</v>
      </c>
      <c r="B10" s="16">
        <v>6</v>
      </c>
      <c r="C10" s="16">
        <v>3</v>
      </c>
      <c r="E10" s="16" t="s">
        <v>36</v>
      </c>
      <c r="F10" s="16">
        <v>6</v>
      </c>
      <c r="G10" s="16" t="s">
        <v>26</v>
      </c>
    </row>
    <row r="11" hidden="1" spans="1:7">
      <c r="A11" s="16" t="s">
        <v>37</v>
      </c>
      <c r="B11" s="16">
        <v>7</v>
      </c>
      <c r="C11" s="16">
        <v>1</v>
      </c>
      <c r="E11" s="16" t="s">
        <v>38</v>
      </c>
      <c r="F11" s="16">
        <v>7</v>
      </c>
      <c r="G11" s="16" t="s">
        <v>26</v>
      </c>
    </row>
    <row r="12" hidden="1" spans="1:7">
      <c r="A12" s="16" t="s">
        <v>39</v>
      </c>
      <c r="B12" s="16">
        <v>8</v>
      </c>
      <c r="C12" s="16">
        <v>2</v>
      </c>
      <c r="E12" s="16" t="s">
        <v>40</v>
      </c>
      <c r="F12" s="16">
        <v>8</v>
      </c>
      <c r="G12" s="16" t="s">
        <v>26</v>
      </c>
    </row>
    <row r="13" hidden="1" spans="1:7">
      <c r="A13" s="16" t="s">
        <v>41</v>
      </c>
      <c r="B13" s="16">
        <v>9</v>
      </c>
      <c r="C13" s="16">
        <v>3</v>
      </c>
      <c r="E13" s="16" t="s">
        <v>42</v>
      </c>
      <c r="F13" s="16">
        <v>9</v>
      </c>
      <c r="G13" s="16" t="s">
        <v>26</v>
      </c>
    </row>
    <row r="14" hidden="1" spans="1:7">
      <c r="A14" s="16" t="s">
        <v>43</v>
      </c>
      <c r="B14" s="16">
        <v>10</v>
      </c>
      <c r="C14" s="16">
        <v>1</v>
      </c>
      <c r="E14" s="16" t="s">
        <v>44</v>
      </c>
      <c r="F14" s="16">
        <v>10</v>
      </c>
      <c r="G14" s="16" t="s">
        <v>26</v>
      </c>
    </row>
    <row r="15" hidden="1" spans="1:7">
      <c r="A15" s="16" t="s">
        <v>45</v>
      </c>
      <c r="B15" s="16">
        <v>11</v>
      </c>
      <c r="C15" s="16">
        <v>2</v>
      </c>
      <c r="E15" s="16" t="s">
        <v>46</v>
      </c>
      <c r="F15" s="16">
        <v>11</v>
      </c>
      <c r="G15" s="16" t="s">
        <v>26</v>
      </c>
    </row>
    <row r="16" hidden="1" spans="1:7">
      <c r="A16" s="16" t="s">
        <v>47</v>
      </c>
      <c r="B16" s="16">
        <v>12</v>
      </c>
      <c r="C16" s="16">
        <v>3</v>
      </c>
      <c r="E16" s="16" t="s">
        <v>48</v>
      </c>
      <c r="F16" s="16">
        <v>12</v>
      </c>
      <c r="G16" s="16" t="s">
        <v>26</v>
      </c>
    </row>
    <row r="17" hidden="1" spans="1:7">
      <c r="A17" s="16" t="s">
        <v>49</v>
      </c>
      <c r="B17" s="16">
        <v>13</v>
      </c>
      <c r="C17" s="16">
        <v>1</v>
      </c>
      <c r="E17" s="16" t="s">
        <v>50</v>
      </c>
      <c r="F17" s="16">
        <v>13</v>
      </c>
      <c r="G17" s="16" t="s">
        <v>26</v>
      </c>
    </row>
    <row r="18" hidden="1" spans="1:7">
      <c r="A18" s="16" t="s">
        <v>51</v>
      </c>
      <c r="B18" s="16">
        <v>14</v>
      </c>
      <c r="C18" s="16">
        <v>2</v>
      </c>
      <c r="E18" s="16" t="s">
        <v>52</v>
      </c>
      <c r="F18" s="16">
        <v>14</v>
      </c>
      <c r="G18" s="16" t="s">
        <v>26</v>
      </c>
    </row>
    <row r="19" hidden="1" spans="1:7">
      <c r="A19" s="16" t="s">
        <v>53</v>
      </c>
      <c r="B19" s="16">
        <v>15</v>
      </c>
      <c r="C19" s="16">
        <v>3</v>
      </c>
      <c r="E19" s="16" t="s">
        <v>54</v>
      </c>
      <c r="F19" s="16">
        <v>15</v>
      </c>
      <c r="G19" s="16" t="s">
        <v>26</v>
      </c>
    </row>
    <row r="20" spans="1:8">
      <c r="A20" s="16">
        <f>B20</f>
        <v>1001</v>
      </c>
      <c r="B20" s="16">
        <v>1001</v>
      </c>
      <c r="C20" s="16">
        <f>中转!V10</f>
        <v>1</v>
      </c>
      <c r="D20" s="16" t="s">
        <v>55</v>
      </c>
      <c r="E20" s="16" t="s">
        <v>25</v>
      </c>
      <c r="F20" s="37" t="s">
        <v>56</v>
      </c>
      <c r="G20" s="16" t="str">
        <f>中转!AF10</f>
        <v>[{"ItemId":50003,"Num":20}]</v>
      </c>
      <c r="H20" s="35">
        <v>1</v>
      </c>
    </row>
    <row r="21" spans="1:8">
      <c r="A21" s="16">
        <f>B21</f>
        <v>1002</v>
      </c>
      <c r="B21" s="16">
        <v>1002</v>
      </c>
      <c r="C21" s="16">
        <f>中转!V11</f>
        <v>1</v>
      </c>
      <c r="D21" s="16" t="s">
        <v>57</v>
      </c>
      <c r="E21" s="16" t="s">
        <v>28</v>
      </c>
      <c r="F21" s="37" t="s">
        <v>58</v>
      </c>
      <c r="G21" s="16" t="str">
        <f>中转!AF11</f>
        <v>[{"ItemId":50003,"Num":50}]</v>
      </c>
      <c r="H21" s="35">
        <v>1</v>
      </c>
    </row>
    <row r="22" spans="1:8">
      <c r="A22" s="16">
        <f>B22</f>
        <v>1003</v>
      </c>
      <c r="B22" s="16">
        <v>1003</v>
      </c>
      <c r="C22" s="16">
        <f>中转!V12</f>
        <v>1</v>
      </c>
      <c r="D22" s="16" t="s">
        <v>59</v>
      </c>
      <c r="E22" s="16" t="s">
        <v>30</v>
      </c>
      <c r="F22" s="37" t="s">
        <v>60</v>
      </c>
      <c r="G22" s="16" t="str">
        <f>中转!AF12</f>
        <v>[{"ItemId":50003,"Num":6000}]</v>
      </c>
      <c r="H22" s="35">
        <v>0</v>
      </c>
    </row>
    <row r="23" spans="1:8">
      <c r="A23" s="16">
        <f>B23</f>
        <v>1004</v>
      </c>
      <c r="B23" s="16">
        <v>1004</v>
      </c>
      <c r="C23" s="16">
        <f>中转!V13</f>
        <v>1</v>
      </c>
      <c r="D23" s="16" t="s">
        <v>61</v>
      </c>
      <c r="E23" s="16" t="s">
        <v>32</v>
      </c>
      <c r="F23" s="37" t="s">
        <v>62</v>
      </c>
      <c r="G23" s="16" t="str">
        <f>中转!AF13</f>
        <v>[{"ItemId":50003,"Num":8000}]</v>
      </c>
      <c r="H23" s="35">
        <v>0</v>
      </c>
    </row>
    <row r="24" spans="1:8">
      <c r="A24" s="16">
        <f>B24</f>
        <v>1005</v>
      </c>
      <c r="B24" s="16">
        <v>1005</v>
      </c>
      <c r="C24" s="16">
        <f>中转!V14</f>
        <v>1</v>
      </c>
      <c r="D24" s="16" t="s">
        <v>63</v>
      </c>
      <c r="E24" s="16" t="s">
        <v>34</v>
      </c>
      <c r="F24" s="37" t="s">
        <v>64</v>
      </c>
      <c r="G24" s="16" t="str">
        <f>中转!AF14</f>
        <v>[{"ItemId":50003,"Num":12000}]</v>
      </c>
      <c r="H24" s="35">
        <v>0</v>
      </c>
    </row>
  </sheetData>
  <autoFilter xmlns:etc="http://www.wps.cn/officeDocument/2017/etCustomData" ref="A4:G24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56"/>
  <sheetViews>
    <sheetView zoomScale="85" zoomScaleNormal="85" workbookViewId="0">
      <pane xSplit="3" ySplit="4" topLeftCell="D50" activePane="bottomRight" state="frozen"/>
      <selection/>
      <selection pane="topRight"/>
      <selection pane="bottomLeft"/>
      <selection pane="bottomRight" activeCell="K72" sqref="K72"/>
    </sheetView>
  </sheetViews>
  <sheetFormatPr defaultColWidth="9" defaultRowHeight="13.5"/>
  <cols>
    <col min="1" max="1" width="17.625" style="9" customWidth="1"/>
    <col min="2" max="2" width="9" style="9"/>
    <col min="3" max="3" width="8.625" style="9" customWidth="1"/>
    <col min="4" max="4" width="12.625" style="9"/>
    <col min="5" max="5" width="9.75" style="9" customWidth="1"/>
    <col min="6" max="6" width="9" style="9"/>
    <col min="7" max="7" width="10.875" style="9" customWidth="1"/>
    <col min="8" max="10" width="9" style="9"/>
    <col min="11" max="11" width="18.25" style="9" customWidth="1"/>
    <col min="12" max="12" width="9" style="9"/>
    <col min="13" max="13" width="12" style="9" customWidth="1"/>
    <col min="14" max="17" width="9" style="9"/>
    <col min="18" max="18" width="20.125" style="9" customWidth="1"/>
    <col min="19" max="19" width="12.625" style="9"/>
    <col min="20" max="24" width="9" style="9"/>
    <col min="25" max="25" width="12.625" style="9" customWidth="1"/>
    <col min="26" max="28" width="9" style="9"/>
    <col min="29" max="29" width="16" style="9" customWidth="1"/>
    <col min="30" max="30" width="10.375" style="9" customWidth="1"/>
    <col min="31" max="31" width="29.375" style="9" customWidth="1"/>
    <col min="32" max="32" width="31.5" style="9" customWidth="1"/>
    <col min="33" max="34" width="9" style="9"/>
    <col min="35" max="35" width="16" style="9" customWidth="1"/>
    <col min="36" max="36" width="10.375" style="9" customWidth="1"/>
    <col min="37" max="37" width="29.375" style="9" customWidth="1"/>
    <col min="38" max="38" width="31.5" style="9" customWidth="1"/>
    <col min="39" max="16384" width="9" style="9"/>
  </cols>
  <sheetData>
    <row r="1" spans="1:3">
      <c r="A1" s="9" t="s">
        <v>65</v>
      </c>
      <c r="B1" s="9" t="s">
        <v>66</v>
      </c>
      <c r="C1" s="9" t="s">
        <v>67</v>
      </c>
    </row>
    <row r="2" spans="1:2">
      <c r="A2" s="9" t="s">
        <v>68</v>
      </c>
      <c r="B2" s="9" t="s">
        <v>69</v>
      </c>
    </row>
    <row r="3" customHeight="1" spans="1:1">
      <c r="A3" s="9" t="s">
        <v>70</v>
      </c>
    </row>
    <row r="4" spans="1:5">
      <c r="A4" s="9" t="s">
        <v>71</v>
      </c>
      <c r="E4" s="10" t="s">
        <v>72</v>
      </c>
    </row>
    <row r="5" ht="16.5" customHeight="1" spans="5:20">
      <c r="E5" s="11" t="s">
        <v>73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customHeight="1" spans="5:20">
      <c r="E6" s="12"/>
      <c r="F6" s="12"/>
      <c r="G6" s="12"/>
      <c r="H6" s="12"/>
      <c r="I6" s="12"/>
      <c r="J6" s="12"/>
      <c r="K6" s="12"/>
      <c r="L6" s="12"/>
      <c r="M6" s="12"/>
      <c r="N6" s="12">
        <v>20</v>
      </c>
      <c r="O6" s="12"/>
      <c r="P6" s="12"/>
      <c r="Q6" s="12"/>
      <c r="R6" s="12"/>
      <c r="S6" s="12"/>
      <c r="T6" s="12"/>
    </row>
    <row r="7" customHeight="1" spans="5:20">
      <c r="E7" s="13" t="s">
        <v>74</v>
      </c>
      <c r="F7" s="14" t="s">
        <v>75</v>
      </c>
      <c r="G7" s="14" t="s">
        <v>76</v>
      </c>
      <c r="H7" s="14"/>
      <c r="I7" s="14"/>
      <c r="J7" s="14"/>
      <c r="K7" s="26" t="s">
        <v>77</v>
      </c>
      <c r="L7" s="26"/>
      <c r="M7" s="26"/>
      <c r="N7" s="26"/>
      <c r="O7" s="12"/>
      <c r="P7" s="12"/>
      <c r="Q7" s="12"/>
      <c r="R7" s="12"/>
      <c r="S7" s="12"/>
      <c r="T7" s="12"/>
    </row>
    <row r="8" customHeight="1" spans="5:20">
      <c r="E8" s="13"/>
      <c r="F8" s="14"/>
      <c r="G8" s="14"/>
      <c r="H8" s="14"/>
      <c r="I8" s="14"/>
      <c r="J8" s="14"/>
      <c r="K8" s="27" t="s">
        <v>78</v>
      </c>
      <c r="L8" s="27" t="s">
        <v>79</v>
      </c>
      <c r="M8" s="27" t="s">
        <v>78</v>
      </c>
      <c r="N8" s="27" t="s">
        <v>79</v>
      </c>
      <c r="O8" s="12"/>
      <c r="P8" s="12" t="s">
        <v>80</v>
      </c>
      <c r="Q8" s="12"/>
      <c r="R8" s="12"/>
      <c r="S8" s="12"/>
      <c r="T8" s="12"/>
    </row>
    <row r="9" customHeight="1" spans="4:34">
      <c r="D9" s="15" t="s">
        <v>81</v>
      </c>
      <c r="E9" s="13"/>
      <c r="F9" s="14"/>
      <c r="G9" s="14"/>
      <c r="H9" s="14"/>
      <c r="I9" s="14"/>
      <c r="J9" s="14"/>
      <c r="K9" s="28"/>
      <c r="L9" s="28"/>
      <c r="M9" s="28"/>
      <c r="N9" s="28"/>
      <c r="O9" s="12"/>
      <c r="P9" s="12">
        <v>0</v>
      </c>
      <c r="Q9" s="12"/>
      <c r="R9" s="12"/>
      <c r="S9" s="12"/>
      <c r="T9" s="12"/>
      <c r="AA9" s="9" t="s">
        <v>82</v>
      </c>
      <c r="AB9" s="9" t="s">
        <v>83</v>
      </c>
      <c r="AG9" s="9" t="s">
        <v>82</v>
      </c>
      <c r="AH9" s="9" t="s">
        <v>84</v>
      </c>
    </row>
    <row r="10" customHeight="1" spans="1:38">
      <c r="A10" s="16" t="s">
        <v>85</v>
      </c>
      <c r="B10" s="16">
        <v>1</v>
      </c>
      <c r="C10" s="12" t="s">
        <v>86</v>
      </c>
      <c r="D10" s="16">
        <f>E10*1000+1</f>
        <v>1001</v>
      </c>
      <c r="E10" s="16">
        <v>1</v>
      </c>
      <c r="F10" s="16" t="s">
        <v>87</v>
      </c>
      <c r="G10" s="17" t="s">
        <v>88</v>
      </c>
      <c r="H10" s="17"/>
      <c r="I10" s="17"/>
      <c r="J10" s="17"/>
      <c r="K10" s="24" t="s">
        <v>89</v>
      </c>
      <c r="L10" s="16">
        <v>20</v>
      </c>
      <c r="M10" s="16"/>
      <c r="N10" s="16"/>
      <c r="O10" s="12"/>
      <c r="P10" s="12">
        <v>0</v>
      </c>
      <c r="Q10" s="12"/>
      <c r="R10" s="16" t="s">
        <v>90</v>
      </c>
      <c r="S10" s="16">
        <v>1</v>
      </c>
      <c r="T10" s="16"/>
      <c r="V10" s="9">
        <v>1</v>
      </c>
      <c r="W10" s="9">
        <f>_xlfn.XLOOKUP($R10,$A$10:$A$36,$B$10:$B$36,"")</f>
        <v>4</v>
      </c>
      <c r="X10" s="9" t="str">
        <f>$A$1&amp;_xlfn.TEXTJOIN($C$1,1,S10:T10)&amp;$A$2</f>
        <v>[1]</v>
      </c>
      <c r="Y10" s="9" t="str">
        <f>VLOOKUP(R10,$A$10:$C$32,3,0)</f>
        <v>SpriteUi/Task/task_icon_2</v>
      </c>
      <c r="AA10" s="9">
        <f>_xlfn.XLOOKUP($K10,[1]配置!$D$5:$D$1003,[1]配置!$B$5:$B$1003,"")</f>
        <v>50003</v>
      </c>
      <c r="AB10" s="9">
        <f>L10</f>
        <v>20</v>
      </c>
      <c r="AC10" s="9" t="str">
        <f>IF(AB10=0,"",$B$2&amp;AA$9&amp;$B$2&amp;$B$1&amp;AA10)</f>
        <v>"ItemId":50003</v>
      </c>
      <c r="AD10" s="9" t="str">
        <f>IF(AB10=0,"",$B$2&amp;AB$9&amp;$B$2&amp;$B$1&amp;AB10)</f>
        <v>"Num":20</v>
      </c>
      <c r="AE10" s="9" t="str">
        <f>IF(AB10=0,"",$A$3&amp;_xlfn.TEXTJOIN($C$1,1,AC10:AD10)&amp;$A$4)</f>
        <v>{"ItemId":50003,"Num":20}</v>
      </c>
      <c r="AF10" s="9" t="str">
        <f>$A$1&amp;_xlfn.TEXTJOIN($C$1,1,AE10)&amp;$A$2</f>
        <v>[{"ItemId":50003,"Num":20}]</v>
      </c>
      <c r="AG10" s="9">
        <f>_xlfn.XLOOKUP("钞票",[1]配置!$D$5:$D$1003,[1]配置!$B$5:$B$1003,"")</f>
        <v>50003</v>
      </c>
      <c r="AH10" s="9">
        <f>N10</f>
        <v>0</v>
      </c>
      <c r="AI10" s="9" t="str">
        <f t="shared" ref="AI10:AI17" si="0">IF(AH10=0,"",$B$2&amp;AG$9&amp;$B$2&amp;$B$1&amp;AG10)</f>
        <v/>
      </c>
      <c r="AJ10" s="9" t="str">
        <f t="shared" ref="AJ10:AJ17" si="1">IF(AH10=0,"",$B$2&amp;AH$9&amp;$B$2&amp;$B$1&amp;AH10)</f>
        <v/>
      </c>
      <c r="AK10" s="9" t="str">
        <f t="shared" ref="AK10:AK17" si="2">IF(AH10=0,"",$A$3&amp;_xlfn.TEXTJOIN($C$1,1,AI10:AJ10)&amp;$A$4)</f>
        <v/>
      </c>
      <c r="AL10" s="9" t="str">
        <f t="shared" ref="AL10:AL41" si="3">$A$1&amp;_xlfn.TEXTJOIN($C$1,1,AK10)&amp;$A$2</f>
        <v>[]</v>
      </c>
    </row>
    <row r="11" customHeight="1" spans="1:38">
      <c r="A11" s="16" t="s">
        <v>91</v>
      </c>
      <c r="B11" s="16">
        <v>2</v>
      </c>
      <c r="C11" s="12" t="s">
        <v>92</v>
      </c>
      <c r="D11" s="16">
        <f t="shared" ref="D11:D17" si="4">IF(E11=E10,D10+1,E11*1000+1)</f>
        <v>1002</v>
      </c>
      <c r="E11" s="16">
        <v>1</v>
      </c>
      <c r="F11" s="16" t="s">
        <v>87</v>
      </c>
      <c r="G11" s="17" t="s">
        <v>93</v>
      </c>
      <c r="H11" s="17"/>
      <c r="I11" s="17"/>
      <c r="J11" s="17"/>
      <c r="K11" s="24" t="s">
        <v>89</v>
      </c>
      <c r="L11" s="16">
        <v>50</v>
      </c>
      <c r="M11" s="16"/>
      <c r="N11" s="16"/>
      <c r="O11" s="12"/>
      <c r="P11" s="12">
        <v>0</v>
      </c>
      <c r="Q11" s="12"/>
      <c r="R11" s="16" t="s">
        <v>93</v>
      </c>
      <c r="S11" s="16">
        <v>3</v>
      </c>
      <c r="T11" s="16"/>
      <c r="V11" s="9">
        <v>1</v>
      </c>
      <c r="W11" s="9">
        <f t="shared" ref="W11:W42" si="5">_xlfn.XLOOKUP($R11,$A$10:$A$36,$B$10:$B$36,"")</f>
        <v>21</v>
      </c>
      <c r="X11" s="9" t="str">
        <f t="shared" ref="X11:X42" si="6">$A$1&amp;_xlfn.TEXTJOIN($C$1,1,S11:T11)&amp;$A$2</f>
        <v>[3]</v>
      </c>
      <c r="Y11" s="9" t="str">
        <f t="shared" ref="Y11:Y42" si="7">VLOOKUP(R11,$A$10:$C$32,3,0)</f>
        <v>SpriteUi/Task/task_icon_14</v>
      </c>
      <c r="AA11" s="9">
        <f>_xlfn.XLOOKUP($K11,[1]配置!$D$5:$D$1003,[1]配置!$B$5:$B$1003,"")</f>
        <v>50003</v>
      </c>
      <c r="AB11" s="9">
        <f t="shared" ref="AB11:AB42" si="8">L11</f>
        <v>50</v>
      </c>
      <c r="AC11" s="9" t="str">
        <f t="shared" ref="AC11:AC42" si="9">IF(AB11=0,"",$B$2&amp;AA$9&amp;$B$2&amp;$B$1&amp;AA11)</f>
        <v>"ItemId":50003</v>
      </c>
      <c r="AD11" s="9" t="str">
        <f t="shared" ref="AD11:AD42" si="10">IF(AB11=0,"",$B$2&amp;AB$9&amp;$B$2&amp;$B$1&amp;AB11)</f>
        <v>"Num":50</v>
      </c>
      <c r="AE11" s="9" t="str">
        <f t="shared" ref="AE11:AE42" si="11">IF(AB11=0,"",$A$3&amp;_xlfn.TEXTJOIN($C$1,1,AC11:AD11)&amp;$A$4)</f>
        <v>{"ItemId":50003,"Num":50}</v>
      </c>
      <c r="AF11" s="9" t="str">
        <f t="shared" ref="AF11:AF42" si="12">$A$1&amp;_xlfn.TEXTJOIN($C$1,1,AE11)&amp;$A$2</f>
        <v>[{"ItemId":50003,"Num":50}]</v>
      </c>
      <c r="AG11" s="9">
        <f>_xlfn.XLOOKUP("钞票",[1]配置!$D$5:$D$1003,[1]配置!$B$5:$B$1003,"")</f>
        <v>50003</v>
      </c>
      <c r="AH11" s="9">
        <f t="shared" ref="AH11:AH42" si="13">N11</f>
        <v>0</v>
      </c>
      <c r="AI11" s="9" t="str">
        <f t="shared" si="0"/>
        <v/>
      </c>
      <c r="AJ11" s="9" t="str">
        <f t="shared" si="1"/>
        <v/>
      </c>
      <c r="AK11" s="9" t="str">
        <f t="shared" si="2"/>
        <v/>
      </c>
      <c r="AL11" s="9" t="str">
        <f t="shared" si="3"/>
        <v>[]</v>
      </c>
    </row>
    <row r="12" customHeight="1" spans="1:38">
      <c r="A12" s="16" t="s">
        <v>94</v>
      </c>
      <c r="B12" s="16">
        <v>3</v>
      </c>
      <c r="C12" s="12" t="s">
        <v>95</v>
      </c>
      <c r="D12" s="16">
        <f t="shared" si="4"/>
        <v>1003</v>
      </c>
      <c r="E12" s="16">
        <v>1</v>
      </c>
      <c r="F12" s="16" t="s">
        <v>87</v>
      </c>
      <c r="G12" s="17" t="s">
        <v>96</v>
      </c>
      <c r="H12" s="17"/>
      <c r="I12" s="17"/>
      <c r="J12" s="17"/>
      <c r="K12" s="24" t="s">
        <v>89</v>
      </c>
      <c r="L12" s="16">
        <v>6000</v>
      </c>
      <c r="M12" s="16"/>
      <c r="N12" s="16"/>
      <c r="O12" s="12"/>
      <c r="P12" s="12">
        <v>0</v>
      </c>
      <c r="Q12" s="12"/>
      <c r="R12" s="16" t="s">
        <v>97</v>
      </c>
      <c r="S12" s="16">
        <v>1</v>
      </c>
      <c r="T12" s="16">
        <v>5</v>
      </c>
      <c r="V12" s="9">
        <v>1</v>
      </c>
      <c r="W12" s="9">
        <f t="shared" si="5"/>
        <v>1</v>
      </c>
      <c r="X12" s="9" t="str">
        <f t="shared" si="6"/>
        <v>[1,5]</v>
      </c>
      <c r="Y12" s="9" t="str">
        <f t="shared" si="7"/>
        <v>SpriteUi/Task/task_icon_1</v>
      </c>
      <c r="AA12" s="9">
        <f>_xlfn.XLOOKUP($K12,[1]配置!$D$5:$D$1003,[1]配置!$B$5:$B$1003,"")</f>
        <v>50003</v>
      </c>
      <c r="AB12" s="9">
        <f t="shared" si="8"/>
        <v>6000</v>
      </c>
      <c r="AC12" s="9" t="str">
        <f t="shared" si="9"/>
        <v>"ItemId":50003</v>
      </c>
      <c r="AD12" s="9" t="str">
        <f t="shared" si="10"/>
        <v>"Num":6000</v>
      </c>
      <c r="AE12" s="9" t="str">
        <f t="shared" si="11"/>
        <v>{"ItemId":50003,"Num":6000}</v>
      </c>
      <c r="AF12" s="9" t="str">
        <f t="shared" si="12"/>
        <v>[{"ItemId":50003,"Num":6000}]</v>
      </c>
      <c r="AG12" s="9">
        <f>_xlfn.XLOOKUP("钞票",[1]配置!$D$5:$D$1003,[1]配置!$B$5:$B$1003,"")</f>
        <v>50003</v>
      </c>
      <c r="AH12" s="9">
        <f t="shared" si="13"/>
        <v>0</v>
      </c>
      <c r="AI12" s="9" t="str">
        <f t="shared" si="0"/>
        <v/>
      </c>
      <c r="AJ12" s="9" t="str">
        <f t="shared" si="1"/>
        <v/>
      </c>
      <c r="AK12" s="9" t="str">
        <f t="shared" si="2"/>
        <v/>
      </c>
      <c r="AL12" s="9" t="str">
        <f t="shared" si="3"/>
        <v>[]</v>
      </c>
    </row>
    <row r="13" customHeight="1" spans="1:38">
      <c r="A13" s="16" t="s">
        <v>98</v>
      </c>
      <c r="B13" s="16">
        <v>4</v>
      </c>
      <c r="C13" s="12" t="s">
        <v>99</v>
      </c>
      <c r="D13" s="16">
        <f t="shared" si="4"/>
        <v>1004</v>
      </c>
      <c r="E13" s="16">
        <v>1</v>
      </c>
      <c r="F13" s="16" t="s">
        <v>87</v>
      </c>
      <c r="G13" s="17" t="s">
        <v>100</v>
      </c>
      <c r="H13" s="17"/>
      <c r="I13" s="17"/>
      <c r="J13" s="17"/>
      <c r="K13" s="24" t="s">
        <v>89</v>
      </c>
      <c r="L13" s="16">
        <v>8000</v>
      </c>
      <c r="M13" s="16"/>
      <c r="N13" s="16"/>
      <c r="O13" s="12"/>
      <c r="P13" s="12">
        <v>0</v>
      </c>
      <c r="Q13" s="12"/>
      <c r="R13" s="16" t="s">
        <v>90</v>
      </c>
      <c r="S13" s="16">
        <v>2</v>
      </c>
      <c r="T13" s="16"/>
      <c r="V13" s="9">
        <v>1</v>
      </c>
      <c r="W13" s="9">
        <f t="shared" si="5"/>
        <v>4</v>
      </c>
      <c r="X13" s="9" t="str">
        <f t="shared" si="6"/>
        <v>[2]</v>
      </c>
      <c r="Y13" s="9" t="str">
        <f t="shared" si="7"/>
        <v>SpriteUi/Task/task_icon_2</v>
      </c>
      <c r="AA13" s="9">
        <f>_xlfn.XLOOKUP($K13,[1]配置!$D$5:$D$1003,[1]配置!$B$5:$B$1003,"")</f>
        <v>50003</v>
      </c>
      <c r="AB13" s="9">
        <f t="shared" si="8"/>
        <v>8000</v>
      </c>
      <c r="AC13" s="9" t="str">
        <f t="shared" si="9"/>
        <v>"ItemId":50003</v>
      </c>
      <c r="AD13" s="9" t="str">
        <f t="shared" si="10"/>
        <v>"Num":8000</v>
      </c>
      <c r="AE13" s="9" t="str">
        <f t="shared" si="11"/>
        <v>{"ItemId":50003,"Num":8000}</v>
      </c>
      <c r="AF13" s="9" t="str">
        <f t="shared" si="12"/>
        <v>[{"ItemId":50003,"Num":8000}]</v>
      </c>
      <c r="AG13" s="9">
        <f>_xlfn.XLOOKUP("钞票",[1]配置!$D$5:$D$1003,[1]配置!$B$5:$B$1003,"")</f>
        <v>50003</v>
      </c>
      <c r="AH13" s="9">
        <f t="shared" si="13"/>
        <v>0</v>
      </c>
      <c r="AI13" s="9" t="str">
        <f t="shared" si="0"/>
        <v/>
      </c>
      <c r="AJ13" s="9" t="str">
        <f t="shared" si="1"/>
        <v/>
      </c>
      <c r="AK13" s="9" t="str">
        <f t="shared" si="2"/>
        <v/>
      </c>
      <c r="AL13" s="9" t="str">
        <f t="shared" si="3"/>
        <v>[]</v>
      </c>
    </row>
    <row r="14" customHeight="1" spans="1:38">
      <c r="A14" s="16" t="s">
        <v>101</v>
      </c>
      <c r="B14" s="16">
        <v>5</v>
      </c>
      <c r="C14" s="12" t="s">
        <v>102</v>
      </c>
      <c r="D14" s="16">
        <f t="shared" si="4"/>
        <v>1005</v>
      </c>
      <c r="E14" s="16">
        <v>1</v>
      </c>
      <c r="F14" s="16" t="s">
        <v>87</v>
      </c>
      <c r="G14" s="17" t="s">
        <v>93</v>
      </c>
      <c r="H14" s="17"/>
      <c r="I14" s="17"/>
      <c r="J14" s="17"/>
      <c r="K14" s="24" t="s">
        <v>89</v>
      </c>
      <c r="L14" s="16">
        <v>12000</v>
      </c>
      <c r="M14" s="16"/>
      <c r="N14" s="16"/>
      <c r="O14" s="12"/>
      <c r="P14" s="12">
        <v>0</v>
      </c>
      <c r="Q14" s="12"/>
      <c r="R14" s="16" t="s">
        <v>93</v>
      </c>
      <c r="S14" s="16">
        <v>3</v>
      </c>
      <c r="T14" s="16"/>
      <c r="V14" s="9">
        <v>1</v>
      </c>
      <c r="W14" s="9">
        <f t="shared" si="5"/>
        <v>21</v>
      </c>
      <c r="X14" s="9" t="str">
        <f t="shared" si="6"/>
        <v>[3]</v>
      </c>
      <c r="Y14" s="9" t="str">
        <f t="shared" si="7"/>
        <v>SpriteUi/Task/task_icon_14</v>
      </c>
      <c r="AA14" s="9">
        <f>_xlfn.XLOOKUP($K14,[1]配置!$D$5:$D$1003,[1]配置!$B$5:$B$1003,"")</f>
        <v>50003</v>
      </c>
      <c r="AB14" s="9">
        <f t="shared" si="8"/>
        <v>12000</v>
      </c>
      <c r="AC14" s="9" t="str">
        <f t="shared" si="9"/>
        <v>"ItemId":50003</v>
      </c>
      <c r="AD14" s="9" t="str">
        <f t="shared" si="10"/>
        <v>"Num":12000</v>
      </c>
      <c r="AE14" s="9" t="str">
        <f t="shared" si="11"/>
        <v>{"ItemId":50003,"Num":12000}</v>
      </c>
      <c r="AF14" s="9" t="str">
        <f t="shared" si="12"/>
        <v>[{"ItemId":50003,"Num":12000}]</v>
      </c>
      <c r="AG14" s="9">
        <f>_xlfn.XLOOKUP("钞票",[1]配置!$D$5:$D$1003,[1]配置!$B$5:$B$1003,"")</f>
        <v>50003</v>
      </c>
      <c r="AH14" s="9">
        <f t="shared" si="13"/>
        <v>0</v>
      </c>
      <c r="AI14" s="9" t="str">
        <f t="shared" si="0"/>
        <v/>
      </c>
      <c r="AJ14" s="9" t="str">
        <f t="shared" si="1"/>
        <v/>
      </c>
      <c r="AK14" s="9" t="str">
        <f t="shared" si="2"/>
        <v/>
      </c>
      <c r="AL14" s="9" t="str">
        <f t="shared" si="3"/>
        <v>[]</v>
      </c>
    </row>
    <row r="15" customHeight="1" spans="1:38">
      <c r="A15" s="16" t="s">
        <v>103</v>
      </c>
      <c r="B15" s="16">
        <v>6</v>
      </c>
      <c r="C15" s="12" t="s">
        <v>104</v>
      </c>
      <c r="D15" s="16">
        <f t="shared" si="4"/>
        <v>1006</v>
      </c>
      <c r="E15" s="16">
        <v>1</v>
      </c>
      <c r="F15" s="16" t="s">
        <v>87</v>
      </c>
      <c r="G15" s="17" t="s">
        <v>105</v>
      </c>
      <c r="H15" s="17"/>
      <c r="I15" s="17"/>
      <c r="J15" s="17"/>
      <c r="K15" s="25" t="s">
        <v>106</v>
      </c>
      <c r="L15" s="16">
        <v>20</v>
      </c>
      <c r="M15" s="16"/>
      <c r="N15" s="16"/>
      <c r="O15" s="12"/>
      <c r="P15" s="12">
        <v>0</v>
      </c>
      <c r="Q15" s="12"/>
      <c r="R15" s="16" t="s">
        <v>107</v>
      </c>
      <c r="S15" s="16">
        <v>50</v>
      </c>
      <c r="T15" s="16"/>
      <c r="V15" s="9">
        <v>1</v>
      </c>
      <c r="W15" s="9">
        <f t="shared" si="5"/>
        <v>2</v>
      </c>
      <c r="X15" s="9" t="str">
        <f t="shared" si="6"/>
        <v>[50]</v>
      </c>
      <c r="Y15" s="9" t="str">
        <f t="shared" si="7"/>
        <v>SpriteUi/Task/task_icon_3</v>
      </c>
      <c r="AA15" s="9">
        <f>_xlfn.XLOOKUP($K15,[1]配置!$D$5:$D$1003,[1]配置!$B$5:$B$1003,"")</f>
        <v>50002</v>
      </c>
      <c r="AB15" s="9">
        <f t="shared" si="8"/>
        <v>20</v>
      </c>
      <c r="AC15" s="9" t="str">
        <f t="shared" si="9"/>
        <v>"ItemId":50002</v>
      </c>
      <c r="AD15" s="9" t="str">
        <f t="shared" si="10"/>
        <v>"Num":20</v>
      </c>
      <c r="AE15" s="9" t="str">
        <f t="shared" si="11"/>
        <v>{"ItemId":50002,"Num":20}</v>
      </c>
      <c r="AF15" s="9" t="str">
        <f t="shared" si="12"/>
        <v>[{"ItemId":50002,"Num":20}]</v>
      </c>
      <c r="AG15" s="9">
        <f>_xlfn.XLOOKUP("钞票",[1]配置!$D$5:$D$1003,[1]配置!$B$5:$B$1003,"")</f>
        <v>50003</v>
      </c>
      <c r="AH15" s="9">
        <f t="shared" si="13"/>
        <v>0</v>
      </c>
      <c r="AI15" s="9" t="str">
        <f t="shared" si="0"/>
        <v/>
      </c>
      <c r="AJ15" s="9" t="str">
        <f t="shared" si="1"/>
        <v/>
      </c>
      <c r="AK15" s="9" t="str">
        <f t="shared" si="2"/>
        <v/>
      </c>
      <c r="AL15" s="9" t="str">
        <f t="shared" si="3"/>
        <v>[]</v>
      </c>
    </row>
    <row r="16" customHeight="1" spans="1:38">
      <c r="A16" s="16" t="s">
        <v>108</v>
      </c>
      <c r="B16" s="16">
        <v>7</v>
      </c>
      <c r="C16" s="12" t="s">
        <v>104</v>
      </c>
      <c r="D16" s="18">
        <f t="shared" si="4"/>
        <v>1007</v>
      </c>
      <c r="E16" s="18">
        <v>1</v>
      </c>
      <c r="F16" s="18" t="s">
        <v>87</v>
      </c>
      <c r="G16" s="19" t="s">
        <v>93</v>
      </c>
      <c r="H16" s="19"/>
      <c r="I16" s="19"/>
      <c r="J16" s="19"/>
      <c r="K16" s="18" t="s">
        <v>89</v>
      </c>
      <c r="L16" s="18">
        <v>300</v>
      </c>
      <c r="M16" s="18"/>
      <c r="N16" s="18"/>
      <c r="O16" s="12"/>
      <c r="P16" s="12">
        <v>0</v>
      </c>
      <c r="Q16" s="12"/>
      <c r="R16" s="16" t="s">
        <v>93</v>
      </c>
      <c r="S16" s="16">
        <v>5</v>
      </c>
      <c r="T16" s="16"/>
      <c r="V16" s="9">
        <v>1</v>
      </c>
      <c r="W16" s="9">
        <f t="shared" si="5"/>
        <v>21</v>
      </c>
      <c r="X16" s="9" t="str">
        <f t="shared" si="6"/>
        <v>[5]</v>
      </c>
      <c r="Y16" s="9" t="str">
        <f t="shared" si="7"/>
        <v>SpriteUi/Task/task_icon_14</v>
      </c>
      <c r="AA16" s="9">
        <f>_xlfn.XLOOKUP($K16,[1]配置!$D$5:$D$1003,[1]配置!$B$5:$B$1003,"")</f>
        <v>50003</v>
      </c>
      <c r="AB16" s="9">
        <f t="shared" si="8"/>
        <v>300</v>
      </c>
      <c r="AC16" s="9" t="str">
        <f t="shared" si="9"/>
        <v>"ItemId":50003</v>
      </c>
      <c r="AD16" s="9" t="str">
        <f t="shared" si="10"/>
        <v>"Num":300</v>
      </c>
      <c r="AE16" s="9" t="str">
        <f t="shared" si="11"/>
        <v>{"ItemId":50003,"Num":300}</v>
      </c>
      <c r="AF16" s="9" t="str">
        <f t="shared" si="12"/>
        <v>[{"ItemId":50003,"Num":300}]</v>
      </c>
      <c r="AG16" s="9">
        <f>_xlfn.XLOOKUP("钞票",[1]配置!$D$5:$D$1003,[1]配置!$B$5:$B$1003,"")</f>
        <v>50003</v>
      </c>
      <c r="AH16" s="9">
        <f t="shared" si="13"/>
        <v>0</v>
      </c>
      <c r="AI16" s="9" t="str">
        <f t="shared" si="0"/>
        <v/>
      </c>
      <c r="AJ16" s="9" t="str">
        <f t="shared" si="1"/>
        <v/>
      </c>
      <c r="AK16" s="9" t="str">
        <f t="shared" si="2"/>
        <v/>
      </c>
      <c r="AL16" s="9" t="str">
        <f t="shared" si="3"/>
        <v>[]</v>
      </c>
    </row>
    <row r="17" customHeight="1" spans="1:38">
      <c r="A17" s="16"/>
      <c r="B17" s="16">
        <v>8</v>
      </c>
      <c r="C17" s="12"/>
      <c r="D17" s="18">
        <f t="shared" si="4"/>
        <v>1008</v>
      </c>
      <c r="E17" s="18">
        <v>1</v>
      </c>
      <c r="F17" s="18" t="s">
        <v>87</v>
      </c>
      <c r="G17" s="19" t="s">
        <v>109</v>
      </c>
      <c r="H17" s="19"/>
      <c r="I17" s="19"/>
      <c r="J17" s="19"/>
      <c r="K17" s="18" t="s">
        <v>106</v>
      </c>
      <c r="L17" s="18">
        <v>20</v>
      </c>
      <c r="M17" s="18"/>
      <c r="N17" s="18"/>
      <c r="O17" s="12"/>
      <c r="P17" s="12">
        <v>0</v>
      </c>
      <c r="Q17" s="12"/>
      <c r="R17" s="16" t="s">
        <v>107</v>
      </c>
      <c r="S17" s="16">
        <v>80</v>
      </c>
      <c r="T17" s="16"/>
      <c r="V17" s="9">
        <v>1</v>
      </c>
      <c r="W17" s="9">
        <f t="shared" si="5"/>
        <v>2</v>
      </c>
      <c r="X17" s="9" t="str">
        <f t="shared" si="6"/>
        <v>[80]</v>
      </c>
      <c r="Y17" s="9" t="str">
        <f t="shared" si="7"/>
        <v>SpriteUi/Task/task_icon_3</v>
      </c>
      <c r="AA17" s="9">
        <f>_xlfn.XLOOKUP($K17,[1]配置!$D$5:$D$1003,[1]配置!$B$5:$B$1003,"")</f>
        <v>50002</v>
      </c>
      <c r="AB17" s="9">
        <f t="shared" si="8"/>
        <v>20</v>
      </c>
      <c r="AC17" s="9" t="str">
        <f t="shared" si="9"/>
        <v>"ItemId":50002</v>
      </c>
      <c r="AD17" s="9" t="str">
        <f t="shared" si="10"/>
        <v>"Num":20</v>
      </c>
      <c r="AE17" s="9" t="str">
        <f t="shared" si="11"/>
        <v>{"ItemId":50002,"Num":20}</v>
      </c>
      <c r="AF17" s="9" t="str">
        <f t="shared" si="12"/>
        <v>[{"ItemId":50002,"Num":20}]</v>
      </c>
      <c r="AG17" s="9">
        <f>_xlfn.XLOOKUP("钞票",[1]配置!$D$5:$D$1003,[1]配置!$B$5:$B$1003,"")</f>
        <v>50003</v>
      </c>
      <c r="AH17" s="9">
        <f t="shared" si="13"/>
        <v>0</v>
      </c>
      <c r="AI17" s="9" t="str">
        <f t="shared" si="0"/>
        <v/>
      </c>
      <c r="AJ17" s="9" t="str">
        <f t="shared" si="1"/>
        <v/>
      </c>
      <c r="AK17" s="9" t="str">
        <f t="shared" si="2"/>
        <v/>
      </c>
      <c r="AL17" s="9" t="str">
        <f t="shared" si="3"/>
        <v>[]</v>
      </c>
    </row>
    <row r="18" customHeight="1" spans="1:38">
      <c r="A18" s="16" t="s">
        <v>110</v>
      </c>
      <c r="B18" s="16">
        <v>9</v>
      </c>
      <c r="C18" s="12" t="s">
        <v>111</v>
      </c>
      <c r="D18" s="16">
        <f>IF(E18=E15,D15+1,E18*1000+1)</f>
        <v>2001</v>
      </c>
      <c r="E18" s="16">
        <v>2</v>
      </c>
      <c r="F18" s="16" t="s">
        <v>87</v>
      </c>
      <c r="G18" s="17" t="s">
        <v>88</v>
      </c>
      <c r="H18" s="17"/>
      <c r="I18" s="17"/>
      <c r="J18" s="17"/>
      <c r="K18" s="24" t="s">
        <v>89</v>
      </c>
      <c r="L18" s="16">
        <v>500</v>
      </c>
      <c r="M18" s="16"/>
      <c r="N18" s="16"/>
      <c r="O18" s="12"/>
      <c r="P18" s="12">
        <v>0</v>
      </c>
      <c r="Q18" s="12"/>
      <c r="R18" s="16" t="s">
        <v>90</v>
      </c>
      <c r="S18" s="16">
        <v>1</v>
      </c>
      <c r="T18" s="16"/>
      <c r="V18" s="9">
        <v>1</v>
      </c>
      <c r="W18" s="9">
        <f t="shared" si="5"/>
        <v>4</v>
      </c>
      <c r="X18" s="9" t="str">
        <f t="shared" si="6"/>
        <v>[1]</v>
      </c>
      <c r="Y18" s="9" t="str">
        <f t="shared" si="7"/>
        <v>SpriteUi/Task/task_icon_2</v>
      </c>
      <c r="AA18" s="9">
        <f>_xlfn.XLOOKUP($K18,[1]配置!$D$5:$D$1003,[1]配置!$B$5:$B$1003,"")</f>
        <v>50003</v>
      </c>
      <c r="AB18" s="9">
        <f t="shared" si="8"/>
        <v>500</v>
      </c>
      <c r="AC18" s="9" t="str">
        <f t="shared" si="9"/>
        <v>"ItemId":50003</v>
      </c>
      <c r="AD18" s="9" t="str">
        <f t="shared" si="10"/>
        <v>"Num":500</v>
      </c>
      <c r="AE18" s="9" t="str">
        <f t="shared" si="11"/>
        <v>{"ItemId":50003,"Num":500}</v>
      </c>
      <c r="AF18" s="9" t="str">
        <f t="shared" si="12"/>
        <v>[{"ItemId":50003,"Num":500}]</v>
      </c>
      <c r="AG18" s="9">
        <f>_xlfn.XLOOKUP("钞票",[1]配置!$D$5:$D$1003,[1]配置!$B$5:$B$1003,"")</f>
        <v>50003</v>
      </c>
      <c r="AH18" s="9">
        <f t="shared" si="13"/>
        <v>0</v>
      </c>
      <c r="AI18" s="9" t="str">
        <f t="shared" ref="AI18:AI44" si="14">IF(AH18=0,"",$B$2&amp;AG$9&amp;$B$2&amp;$B$1&amp;AG18)</f>
        <v/>
      </c>
      <c r="AJ18" s="9" t="str">
        <f t="shared" ref="AJ18:AJ44" si="15">IF(AH18=0,"",$B$2&amp;AH$9&amp;$B$2&amp;$B$1&amp;AH18)</f>
        <v/>
      </c>
      <c r="AK18" s="9" t="str">
        <f t="shared" ref="AK18:AK44" si="16">IF(AH18=0,"",$A$3&amp;_xlfn.TEXTJOIN($C$1,1,AI18:AJ18)&amp;$A$4)</f>
        <v/>
      </c>
      <c r="AL18" s="9" t="str">
        <f t="shared" si="3"/>
        <v>[]</v>
      </c>
    </row>
    <row r="19" customHeight="1" spans="1:38">
      <c r="A19" s="16" t="s">
        <v>112</v>
      </c>
      <c r="B19" s="16">
        <v>10</v>
      </c>
      <c r="C19" s="12" t="s">
        <v>113</v>
      </c>
      <c r="D19" s="16">
        <f>IF(E19=E18,D18+1,E19*1000+1)</f>
        <v>2002</v>
      </c>
      <c r="E19" s="16">
        <v>2</v>
      </c>
      <c r="F19" s="16" t="s">
        <v>87</v>
      </c>
      <c r="G19" s="17" t="s">
        <v>93</v>
      </c>
      <c r="H19" s="17"/>
      <c r="I19" s="17"/>
      <c r="J19" s="17"/>
      <c r="K19" s="29"/>
      <c r="L19" s="16"/>
      <c r="M19" s="29" t="s">
        <v>114</v>
      </c>
      <c r="N19" s="16">
        <f t="shared" ref="N19:N25" si="17">$N$6</f>
        <v>20</v>
      </c>
      <c r="O19" s="12"/>
      <c r="P19" s="12">
        <v>6000109</v>
      </c>
      <c r="Q19" s="12"/>
      <c r="R19" s="16" t="s">
        <v>93</v>
      </c>
      <c r="S19" s="16">
        <v>3</v>
      </c>
      <c r="T19" s="16"/>
      <c r="V19" s="9">
        <v>1</v>
      </c>
      <c r="W19" s="9">
        <f t="shared" si="5"/>
        <v>21</v>
      </c>
      <c r="X19" s="9" t="str">
        <f t="shared" si="6"/>
        <v>[3]</v>
      </c>
      <c r="Y19" s="9" t="str">
        <f t="shared" si="7"/>
        <v>SpriteUi/Task/task_icon_14</v>
      </c>
      <c r="AA19" s="9">
        <f>_xlfn.XLOOKUP($K19,[1]配置!$D$5:$D$1003,[1]配置!$B$5:$B$1003,"")</f>
        <v>0</v>
      </c>
      <c r="AB19" s="9">
        <f t="shared" si="8"/>
        <v>0</v>
      </c>
      <c r="AC19" s="9" t="str">
        <f t="shared" si="9"/>
        <v/>
      </c>
      <c r="AD19" s="9" t="str">
        <f t="shared" si="10"/>
        <v/>
      </c>
      <c r="AE19" s="9" t="str">
        <f t="shared" si="11"/>
        <v/>
      </c>
      <c r="AF19" s="9" t="str">
        <f t="shared" si="12"/>
        <v>[]</v>
      </c>
      <c r="AG19" s="9">
        <f>_xlfn.XLOOKUP("钞票",[1]配置!$D$5:$D$1003,[1]配置!$B$5:$B$1003,"")</f>
        <v>50003</v>
      </c>
      <c r="AH19" s="9">
        <f t="shared" si="13"/>
        <v>20</v>
      </c>
      <c r="AI19" s="9" t="str">
        <f t="shared" si="14"/>
        <v>"ItemId":50003</v>
      </c>
      <c r="AJ19" s="9" t="str">
        <f t="shared" si="15"/>
        <v>"Time":20</v>
      </c>
      <c r="AK19" s="9" t="str">
        <f t="shared" si="16"/>
        <v>{"ItemId":50003,"Time":20}</v>
      </c>
      <c r="AL19" s="9" t="str">
        <f t="shared" si="3"/>
        <v>[{"ItemId":50003,"Time":20}]</v>
      </c>
    </row>
    <row r="20" customHeight="1" spans="1:38">
      <c r="A20" s="16" t="s">
        <v>115</v>
      </c>
      <c r="B20" s="16">
        <v>11</v>
      </c>
      <c r="C20" s="12" t="s">
        <v>104</v>
      </c>
      <c r="D20" s="16">
        <f>IF(E20=E19,D19+1,E20*1000+1)</f>
        <v>2003</v>
      </c>
      <c r="E20" s="16">
        <v>2</v>
      </c>
      <c r="F20" s="16" t="s">
        <v>87</v>
      </c>
      <c r="G20" s="17" t="s">
        <v>116</v>
      </c>
      <c r="H20" s="17"/>
      <c r="I20" s="17"/>
      <c r="J20" s="17"/>
      <c r="K20" s="29"/>
      <c r="L20" s="16"/>
      <c r="M20" s="29" t="s">
        <v>114</v>
      </c>
      <c r="N20" s="16">
        <f t="shared" si="17"/>
        <v>20</v>
      </c>
      <c r="O20" s="12"/>
      <c r="P20" s="12">
        <v>0</v>
      </c>
      <c r="Q20" s="12"/>
      <c r="R20" s="16" t="s">
        <v>117</v>
      </c>
      <c r="S20" s="16">
        <v>1</v>
      </c>
      <c r="T20" s="16"/>
      <c r="V20" s="9">
        <v>1</v>
      </c>
      <c r="W20" s="9">
        <f t="shared" si="5"/>
        <v>16</v>
      </c>
      <c r="X20" s="9" t="str">
        <f t="shared" si="6"/>
        <v>[1]</v>
      </c>
      <c r="Y20" s="9" t="str">
        <f t="shared" si="7"/>
        <v>SpriteUi/Task/task_icon_6</v>
      </c>
      <c r="AA20" s="9">
        <f>_xlfn.XLOOKUP($K20,[1]配置!$D$5:$D$1003,[1]配置!$B$5:$B$1003,"")</f>
        <v>0</v>
      </c>
      <c r="AB20" s="9">
        <f t="shared" si="8"/>
        <v>0</v>
      </c>
      <c r="AC20" s="9" t="str">
        <f t="shared" si="9"/>
        <v/>
      </c>
      <c r="AD20" s="9" t="str">
        <f t="shared" si="10"/>
        <v/>
      </c>
      <c r="AE20" s="9" t="str">
        <f t="shared" si="11"/>
        <v/>
      </c>
      <c r="AF20" s="9" t="str">
        <f t="shared" si="12"/>
        <v>[]</v>
      </c>
      <c r="AG20" s="9">
        <f>_xlfn.XLOOKUP("钞票",[1]配置!$D$5:$D$1003,[1]配置!$B$5:$B$1003,"")</f>
        <v>50003</v>
      </c>
      <c r="AH20" s="9">
        <f t="shared" si="13"/>
        <v>20</v>
      </c>
      <c r="AI20" s="9" t="str">
        <f t="shared" si="14"/>
        <v>"ItemId":50003</v>
      </c>
      <c r="AJ20" s="9" t="str">
        <f t="shared" si="15"/>
        <v>"Time":20</v>
      </c>
      <c r="AK20" s="9" t="str">
        <f t="shared" si="16"/>
        <v>{"ItemId":50003,"Time":20}</v>
      </c>
      <c r="AL20" s="9" t="str">
        <f t="shared" si="3"/>
        <v>[{"ItemId":50003,"Time":20}]</v>
      </c>
    </row>
    <row r="21" customHeight="1" spans="1:38">
      <c r="A21" s="16" t="s">
        <v>118</v>
      </c>
      <c r="B21" s="16">
        <v>12</v>
      </c>
      <c r="C21" s="12" t="s">
        <v>119</v>
      </c>
      <c r="D21" s="16">
        <f t="shared" ref="D21:D29" si="18">IF(E21=E20,D20+1,E21*1000+1)</f>
        <v>2004</v>
      </c>
      <c r="E21" s="16">
        <v>2</v>
      </c>
      <c r="F21" s="16" t="s">
        <v>87</v>
      </c>
      <c r="G21" s="20" t="s">
        <v>120</v>
      </c>
      <c r="H21" s="20"/>
      <c r="I21" s="20"/>
      <c r="J21" s="20"/>
      <c r="K21" s="29" t="s">
        <v>121</v>
      </c>
      <c r="L21" s="16">
        <v>1</v>
      </c>
      <c r="M21" s="16"/>
      <c r="N21" s="16"/>
      <c r="O21" s="12"/>
      <c r="P21" s="12">
        <v>0</v>
      </c>
      <c r="Q21" s="12"/>
      <c r="R21" s="16" t="s">
        <v>90</v>
      </c>
      <c r="S21" s="16">
        <v>2</v>
      </c>
      <c r="T21" s="16"/>
      <c r="V21" s="9">
        <v>1</v>
      </c>
      <c r="W21" s="9">
        <f t="shared" si="5"/>
        <v>4</v>
      </c>
      <c r="X21" s="9" t="str">
        <f t="shared" si="6"/>
        <v>[2]</v>
      </c>
      <c r="Y21" s="9" t="str">
        <f t="shared" si="7"/>
        <v>SpriteUi/Task/task_icon_2</v>
      </c>
      <c r="AA21" s="9">
        <f>_xlfn.XLOOKUP($K21,[1]配置!$D$5:$D$1003,[1]配置!$B$5:$B$1003,"")</f>
        <v>43002</v>
      </c>
      <c r="AB21" s="9">
        <f t="shared" si="8"/>
        <v>1</v>
      </c>
      <c r="AC21" s="9" t="str">
        <f t="shared" si="9"/>
        <v>"ItemId":43002</v>
      </c>
      <c r="AD21" s="9" t="str">
        <f t="shared" si="10"/>
        <v>"Num":1</v>
      </c>
      <c r="AE21" s="9" t="str">
        <f t="shared" si="11"/>
        <v>{"ItemId":43002,"Num":1}</v>
      </c>
      <c r="AF21" s="9" t="str">
        <f t="shared" si="12"/>
        <v>[{"ItemId":43002,"Num":1}]</v>
      </c>
      <c r="AG21" s="9">
        <f>_xlfn.XLOOKUP("钞票",[1]配置!$D$5:$D$1003,[1]配置!$B$5:$B$1003,"")</f>
        <v>50003</v>
      </c>
      <c r="AH21" s="9">
        <f t="shared" si="13"/>
        <v>0</v>
      </c>
      <c r="AI21" s="9" t="str">
        <f t="shared" si="14"/>
        <v/>
      </c>
      <c r="AJ21" s="9" t="str">
        <f t="shared" si="15"/>
        <v/>
      </c>
      <c r="AK21" s="9" t="str">
        <f t="shared" si="16"/>
        <v/>
      </c>
      <c r="AL21" s="9" t="str">
        <f t="shared" si="3"/>
        <v>[]</v>
      </c>
    </row>
    <row r="22" customHeight="1" spans="1:38">
      <c r="A22" s="16" t="s">
        <v>122</v>
      </c>
      <c r="B22" s="16">
        <v>13</v>
      </c>
      <c r="C22" s="12" t="s">
        <v>123</v>
      </c>
      <c r="D22" s="18">
        <f t="shared" si="18"/>
        <v>2005</v>
      </c>
      <c r="E22" s="18">
        <v>2</v>
      </c>
      <c r="F22" s="18" t="s">
        <v>87</v>
      </c>
      <c r="G22" s="19" t="s">
        <v>124</v>
      </c>
      <c r="H22" s="19"/>
      <c r="I22" s="19"/>
      <c r="J22" s="19"/>
      <c r="K22" s="18"/>
      <c r="L22" s="18"/>
      <c r="M22" s="18" t="s">
        <v>114</v>
      </c>
      <c r="N22" s="18">
        <f>$N$6</f>
        <v>20</v>
      </c>
      <c r="O22" s="12"/>
      <c r="P22" s="12">
        <v>0</v>
      </c>
      <c r="Q22" s="12"/>
      <c r="R22" s="16" t="s">
        <v>125</v>
      </c>
      <c r="S22" s="16">
        <v>1</v>
      </c>
      <c r="T22" s="16"/>
      <c r="V22" s="9">
        <v>1</v>
      </c>
      <c r="W22" s="9">
        <f t="shared" si="5"/>
        <v>11</v>
      </c>
      <c r="X22" s="9" t="str">
        <f t="shared" si="6"/>
        <v>[1]</v>
      </c>
      <c r="Y22" s="9" t="str">
        <f t="shared" si="7"/>
        <v>SpriteUi/Task/task_icon_6</v>
      </c>
      <c r="AA22" s="9">
        <f>_xlfn.XLOOKUP($K22,[1]配置!$D$5:$D$1003,[1]配置!$B$5:$B$1003,"")</f>
        <v>0</v>
      </c>
      <c r="AB22" s="9">
        <f t="shared" si="8"/>
        <v>0</v>
      </c>
      <c r="AC22" s="9" t="str">
        <f t="shared" si="9"/>
        <v/>
      </c>
      <c r="AD22" s="9" t="str">
        <f t="shared" si="10"/>
        <v/>
      </c>
      <c r="AE22" s="9" t="str">
        <f t="shared" si="11"/>
        <v/>
      </c>
      <c r="AF22" s="9" t="str">
        <f t="shared" si="12"/>
        <v>[]</v>
      </c>
      <c r="AG22" s="9">
        <f>_xlfn.XLOOKUP("钞票",[1]配置!$D$5:$D$1003,[1]配置!$B$5:$B$1003,"")</f>
        <v>50003</v>
      </c>
      <c r="AH22" s="9">
        <f t="shared" si="13"/>
        <v>20</v>
      </c>
      <c r="AI22" s="9" t="str">
        <f t="shared" si="14"/>
        <v>"ItemId":50003</v>
      </c>
      <c r="AJ22" s="9" t="str">
        <f t="shared" si="15"/>
        <v>"Time":20</v>
      </c>
      <c r="AK22" s="9" t="str">
        <f t="shared" si="16"/>
        <v>{"ItemId":50003,"Time":20}</v>
      </c>
      <c r="AL22" s="9" t="str">
        <f t="shared" si="3"/>
        <v>[{"ItemId":50003,"Time":20}]</v>
      </c>
    </row>
    <row r="23" customHeight="1" spans="1:38">
      <c r="A23" s="16" t="s">
        <v>126</v>
      </c>
      <c r="B23" s="16">
        <v>14</v>
      </c>
      <c r="C23" s="12" t="s">
        <v>127</v>
      </c>
      <c r="D23" s="16">
        <f t="shared" si="18"/>
        <v>2006</v>
      </c>
      <c r="E23" s="16">
        <v>2</v>
      </c>
      <c r="F23" s="16" t="s">
        <v>87</v>
      </c>
      <c r="G23" s="17" t="s">
        <v>128</v>
      </c>
      <c r="H23" s="17"/>
      <c r="I23" s="17"/>
      <c r="J23" s="17"/>
      <c r="K23" s="29"/>
      <c r="L23" s="16"/>
      <c r="M23" s="29" t="s">
        <v>114</v>
      </c>
      <c r="N23" s="16">
        <f t="shared" si="17"/>
        <v>20</v>
      </c>
      <c r="O23" s="12"/>
      <c r="P23" s="12">
        <v>0</v>
      </c>
      <c r="Q23" s="12"/>
      <c r="R23" s="16" t="s">
        <v>117</v>
      </c>
      <c r="S23" s="16">
        <v>2</v>
      </c>
      <c r="T23" s="16"/>
      <c r="V23" s="9">
        <v>1</v>
      </c>
      <c r="W23" s="9">
        <f t="shared" si="5"/>
        <v>16</v>
      </c>
      <c r="X23" s="9" t="str">
        <f t="shared" si="6"/>
        <v>[2]</v>
      </c>
      <c r="Y23" s="9" t="str">
        <f t="shared" si="7"/>
        <v>SpriteUi/Task/task_icon_6</v>
      </c>
      <c r="AA23" s="9">
        <f>_xlfn.XLOOKUP($K23,[1]配置!$D$5:$D$1003,[1]配置!$B$5:$B$1003,"")</f>
        <v>0</v>
      </c>
      <c r="AB23" s="9">
        <f t="shared" si="8"/>
        <v>0</v>
      </c>
      <c r="AC23" s="9" t="str">
        <f t="shared" si="9"/>
        <v/>
      </c>
      <c r="AD23" s="9" t="str">
        <f t="shared" si="10"/>
        <v/>
      </c>
      <c r="AE23" s="9" t="str">
        <f t="shared" si="11"/>
        <v/>
      </c>
      <c r="AF23" s="9" t="str">
        <f t="shared" si="12"/>
        <v>[]</v>
      </c>
      <c r="AG23" s="9">
        <f>_xlfn.XLOOKUP("钞票",[1]配置!$D$5:$D$1003,[1]配置!$B$5:$B$1003,"")</f>
        <v>50003</v>
      </c>
      <c r="AH23" s="9">
        <f t="shared" si="13"/>
        <v>20</v>
      </c>
      <c r="AI23" s="9" t="str">
        <f t="shared" si="14"/>
        <v>"ItemId":50003</v>
      </c>
      <c r="AJ23" s="9" t="str">
        <f t="shared" si="15"/>
        <v>"Time":20</v>
      </c>
      <c r="AK23" s="9" t="str">
        <f t="shared" si="16"/>
        <v>{"ItemId":50003,"Time":20}</v>
      </c>
      <c r="AL23" s="9" t="str">
        <f t="shared" si="3"/>
        <v>[{"ItemId":50003,"Time":20}]</v>
      </c>
    </row>
    <row r="24" customHeight="1" spans="1:38">
      <c r="A24" s="16"/>
      <c r="B24" s="16">
        <v>15</v>
      </c>
      <c r="C24" s="12"/>
      <c r="D24" s="16">
        <f t="shared" si="18"/>
        <v>2007</v>
      </c>
      <c r="E24" s="16">
        <v>2</v>
      </c>
      <c r="F24" s="16" t="s">
        <v>87</v>
      </c>
      <c r="G24" s="20" t="s">
        <v>129</v>
      </c>
      <c r="H24" s="20"/>
      <c r="I24" s="20"/>
      <c r="J24" s="20"/>
      <c r="K24" s="29"/>
      <c r="L24" s="16"/>
      <c r="M24" s="29" t="s">
        <v>114</v>
      </c>
      <c r="N24" s="16">
        <f t="shared" si="17"/>
        <v>20</v>
      </c>
      <c r="O24" s="12"/>
      <c r="P24" s="12">
        <f>B51</f>
        <v>6000104</v>
      </c>
      <c r="Q24" s="12"/>
      <c r="R24" s="16" t="s">
        <v>97</v>
      </c>
      <c r="S24" s="16">
        <v>2</v>
      </c>
      <c r="T24" s="16">
        <v>70</v>
      </c>
      <c r="V24" s="9">
        <v>1</v>
      </c>
      <c r="W24" s="9">
        <f t="shared" si="5"/>
        <v>1</v>
      </c>
      <c r="X24" s="9" t="str">
        <f t="shared" si="6"/>
        <v>[2,70]</v>
      </c>
      <c r="Y24" s="9" t="str">
        <f t="shared" si="7"/>
        <v>SpriteUi/Task/task_icon_1</v>
      </c>
      <c r="AA24" s="9">
        <f>_xlfn.XLOOKUP($K24,[1]配置!$D$5:$D$1003,[1]配置!$B$5:$B$1003,"")</f>
        <v>0</v>
      </c>
      <c r="AB24" s="9">
        <f t="shared" si="8"/>
        <v>0</v>
      </c>
      <c r="AC24" s="9" t="str">
        <f t="shared" si="9"/>
        <v/>
      </c>
      <c r="AD24" s="9" t="str">
        <f t="shared" si="10"/>
        <v/>
      </c>
      <c r="AE24" s="9" t="str">
        <f t="shared" si="11"/>
        <v/>
      </c>
      <c r="AF24" s="9" t="str">
        <f t="shared" si="12"/>
        <v>[]</v>
      </c>
      <c r="AG24" s="9">
        <f>_xlfn.XLOOKUP("钞票",[1]配置!$D$5:$D$1003,[1]配置!$B$5:$B$1003,"")</f>
        <v>50003</v>
      </c>
      <c r="AH24" s="9">
        <f t="shared" si="13"/>
        <v>20</v>
      </c>
      <c r="AI24" s="9" t="str">
        <f t="shared" si="14"/>
        <v>"ItemId":50003</v>
      </c>
      <c r="AJ24" s="9" t="str">
        <f t="shared" si="15"/>
        <v>"Time":20</v>
      </c>
      <c r="AK24" s="9" t="str">
        <f t="shared" si="16"/>
        <v>{"ItemId":50003,"Time":20}</v>
      </c>
      <c r="AL24" s="9" t="str">
        <f t="shared" si="3"/>
        <v>[{"ItemId":50003,"Time":20}]</v>
      </c>
    </row>
    <row r="25" customHeight="1" spans="1:38">
      <c r="A25" s="16" t="s">
        <v>130</v>
      </c>
      <c r="B25" s="16">
        <v>16</v>
      </c>
      <c r="C25" s="12" t="s">
        <v>104</v>
      </c>
      <c r="D25" s="18">
        <f t="shared" si="18"/>
        <v>2008</v>
      </c>
      <c r="E25" s="18">
        <v>2</v>
      </c>
      <c r="F25" s="18" t="s">
        <v>87</v>
      </c>
      <c r="G25" s="19" t="s">
        <v>124</v>
      </c>
      <c r="H25" s="19"/>
      <c r="I25" s="19"/>
      <c r="J25" s="19"/>
      <c r="K25" s="18"/>
      <c r="L25" s="18"/>
      <c r="M25" s="18" t="s">
        <v>114</v>
      </c>
      <c r="N25" s="18">
        <f t="shared" si="17"/>
        <v>20</v>
      </c>
      <c r="O25" s="12"/>
      <c r="P25" s="12">
        <v>0</v>
      </c>
      <c r="Q25" s="12"/>
      <c r="R25" s="16" t="s">
        <v>125</v>
      </c>
      <c r="S25" s="16">
        <v>1</v>
      </c>
      <c r="T25" s="16"/>
      <c r="V25" s="9">
        <v>1</v>
      </c>
      <c r="W25" s="9">
        <f t="shared" si="5"/>
        <v>11</v>
      </c>
      <c r="X25" s="9" t="str">
        <f t="shared" si="6"/>
        <v>[1]</v>
      </c>
      <c r="Y25" s="9" t="str">
        <f t="shared" si="7"/>
        <v>SpriteUi/Task/task_icon_6</v>
      </c>
      <c r="AA25" s="9">
        <f>_xlfn.XLOOKUP($K25,[1]配置!$D$5:$D$1003,[1]配置!$B$5:$B$1003,"")</f>
        <v>0</v>
      </c>
      <c r="AB25" s="9">
        <f t="shared" si="8"/>
        <v>0</v>
      </c>
      <c r="AC25" s="9" t="str">
        <f t="shared" si="9"/>
        <v/>
      </c>
      <c r="AD25" s="9" t="str">
        <f t="shared" si="10"/>
        <v/>
      </c>
      <c r="AE25" s="9" t="str">
        <f t="shared" si="11"/>
        <v/>
      </c>
      <c r="AF25" s="9" t="str">
        <f t="shared" si="12"/>
        <v>[]</v>
      </c>
      <c r="AG25" s="9">
        <f>_xlfn.XLOOKUP("钞票",[1]配置!$D$5:$D$1003,[1]配置!$B$5:$B$1003,"")</f>
        <v>50003</v>
      </c>
      <c r="AH25" s="9">
        <f t="shared" si="13"/>
        <v>20</v>
      </c>
      <c r="AI25" s="9" t="str">
        <f t="shared" si="14"/>
        <v>"ItemId":50003</v>
      </c>
      <c r="AJ25" s="9" t="str">
        <f t="shared" si="15"/>
        <v>"Time":20</v>
      </c>
      <c r="AK25" s="9" t="str">
        <f t="shared" si="16"/>
        <v>{"ItemId":50003,"Time":20}</v>
      </c>
      <c r="AL25" s="9" t="str">
        <f t="shared" si="3"/>
        <v>[{"ItemId":50003,"Time":20}]</v>
      </c>
    </row>
    <row r="26" customHeight="1" spans="1:38">
      <c r="A26" s="16" t="s">
        <v>131</v>
      </c>
      <c r="B26" s="16">
        <v>17</v>
      </c>
      <c r="C26" s="12" t="s">
        <v>104</v>
      </c>
      <c r="D26" s="16">
        <f t="shared" si="18"/>
        <v>2009</v>
      </c>
      <c r="E26" s="16">
        <v>2</v>
      </c>
      <c r="F26" s="16" t="s">
        <v>87</v>
      </c>
      <c r="G26" s="17" t="s">
        <v>132</v>
      </c>
      <c r="H26" s="17"/>
      <c r="I26" s="17"/>
      <c r="J26" s="17"/>
      <c r="K26" s="29" t="s">
        <v>133</v>
      </c>
      <c r="L26" s="16">
        <v>1</v>
      </c>
      <c r="M26" s="29"/>
      <c r="N26" s="16"/>
      <c r="O26" s="12"/>
      <c r="P26" s="12">
        <v>0</v>
      </c>
      <c r="Q26" s="12"/>
      <c r="R26" s="16" t="s">
        <v>90</v>
      </c>
      <c r="S26" s="16">
        <v>3</v>
      </c>
      <c r="T26" s="16"/>
      <c r="V26" s="9">
        <v>1</v>
      </c>
      <c r="W26" s="9">
        <f t="shared" si="5"/>
        <v>4</v>
      </c>
      <c r="X26" s="9" t="str">
        <f t="shared" si="6"/>
        <v>[3]</v>
      </c>
      <c r="Y26" s="9" t="str">
        <f t="shared" si="7"/>
        <v>SpriteUi/Task/task_icon_2</v>
      </c>
      <c r="AA26" s="9">
        <f>_xlfn.XLOOKUP($K26,[1]配置!$D$5:$D$1003,[1]配置!$B$5:$B$1003,"")</f>
        <v>43003</v>
      </c>
      <c r="AB26" s="9">
        <f t="shared" si="8"/>
        <v>1</v>
      </c>
      <c r="AC26" s="9" t="str">
        <f t="shared" si="9"/>
        <v>"ItemId":43003</v>
      </c>
      <c r="AD26" s="9" t="str">
        <f t="shared" si="10"/>
        <v>"Num":1</v>
      </c>
      <c r="AE26" s="9" t="str">
        <f t="shared" si="11"/>
        <v>{"ItemId":43003,"Num":1}</v>
      </c>
      <c r="AF26" s="9" t="str">
        <f t="shared" si="12"/>
        <v>[{"ItemId":43003,"Num":1}]</v>
      </c>
      <c r="AG26" s="9">
        <f>_xlfn.XLOOKUP("钞票",[1]配置!$D$5:$D$1003,[1]配置!$B$5:$B$1003,"")</f>
        <v>50003</v>
      </c>
      <c r="AH26" s="9">
        <f t="shared" si="13"/>
        <v>0</v>
      </c>
      <c r="AI26" s="9" t="str">
        <f t="shared" si="14"/>
        <v/>
      </c>
      <c r="AJ26" s="9" t="str">
        <f t="shared" si="15"/>
        <v/>
      </c>
      <c r="AK26" s="9" t="str">
        <f t="shared" si="16"/>
        <v/>
      </c>
      <c r="AL26" s="9" t="str">
        <f t="shared" si="3"/>
        <v>[]</v>
      </c>
    </row>
    <row r="27" customHeight="1" spans="1:38">
      <c r="A27" s="16" t="s">
        <v>134</v>
      </c>
      <c r="B27" s="16">
        <v>18</v>
      </c>
      <c r="C27" s="12" t="s">
        <v>111</v>
      </c>
      <c r="D27" s="16">
        <f t="shared" si="18"/>
        <v>2010</v>
      </c>
      <c r="E27" s="16">
        <v>2</v>
      </c>
      <c r="F27" s="16" t="s">
        <v>87</v>
      </c>
      <c r="G27" s="17" t="s">
        <v>135</v>
      </c>
      <c r="H27" s="17"/>
      <c r="I27" s="17"/>
      <c r="J27" s="17"/>
      <c r="K27" s="29"/>
      <c r="L27" s="16"/>
      <c r="M27" s="29" t="s">
        <v>114</v>
      </c>
      <c r="N27" s="16">
        <f t="shared" ref="N27:N31" si="19">$N$6</f>
        <v>20</v>
      </c>
      <c r="O27" s="12"/>
      <c r="P27" s="12">
        <v>0</v>
      </c>
      <c r="Q27" s="12"/>
      <c r="R27" s="16" t="s">
        <v>117</v>
      </c>
      <c r="S27" s="16">
        <v>3</v>
      </c>
      <c r="T27" s="16"/>
      <c r="V27" s="9">
        <v>1</v>
      </c>
      <c r="W27" s="9">
        <f t="shared" si="5"/>
        <v>16</v>
      </c>
      <c r="X27" s="9" t="str">
        <f t="shared" si="6"/>
        <v>[3]</v>
      </c>
      <c r="Y27" s="9" t="str">
        <f t="shared" si="7"/>
        <v>SpriteUi/Task/task_icon_6</v>
      </c>
      <c r="AA27" s="9">
        <f>_xlfn.XLOOKUP($K27,[1]配置!$D$5:$D$1003,[1]配置!$B$5:$B$1003,"")</f>
        <v>0</v>
      </c>
      <c r="AB27" s="9">
        <f t="shared" si="8"/>
        <v>0</v>
      </c>
      <c r="AC27" s="9" t="str">
        <f t="shared" si="9"/>
        <v/>
      </c>
      <c r="AD27" s="9" t="str">
        <f t="shared" si="10"/>
        <v/>
      </c>
      <c r="AE27" s="9" t="str">
        <f t="shared" si="11"/>
        <v/>
      </c>
      <c r="AF27" s="9" t="str">
        <f t="shared" si="12"/>
        <v>[]</v>
      </c>
      <c r="AG27" s="9">
        <f>_xlfn.XLOOKUP("钞票",[1]配置!$D$5:$D$1003,[1]配置!$B$5:$B$1003,"")</f>
        <v>50003</v>
      </c>
      <c r="AH27" s="9">
        <f t="shared" si="13"/>
        <v>20</v>
      </c>
      <c r="AI27" s="9" t="str">
        <f t="shared" si="14"/>
        <v>"ItemId":50003</v>
      </c>
      <c r="AJ27" s="9" t="str">
        <f t="shared" si="15"/>
        <v>"Time":20</v>
      </c>
      <c r="AK27" s="9" t="str">
        <f t="shared" si="16"/>
        <v>{"ItemId":50003,"Time":20}</v>
      </c>
      <c r="AL27" s="9" t="str">
        <f t="shared" si="3"/>
        <v>[{"ItemId":50003,"Time":20}]</v>
      </c>
    </row>
    <row r="28" customHeight="1" spans="1:38">
      <c r="A28" s="16" t="s">
        <v>136</v>
      </c>
      <c r="B28" s="16">
        <v>19</v>
      </c>
      <c r="C28" s="12" t="s">
        <v>113</v>
      </c>
      <c r="D28" s="16">
        <f t="shared" si="18"/>
        <v>2011</v>
      </c>
      <c r="E28" s="16">
        <v>2</v>
      </c>
      <c r="F28" s="16" t="s">
        <v>87</v>
      </c>
      <c r="G28" s="17" t="s">
        <v>137</v>
      </c>
      <c r="H28" s="17"/>
      <c r="I28" s="17"/>
      <c r="J28" s="17"/>
      <c r="K28" s="29"/>
      <c r="L28" s="16"/>
      <c r="M28" s="29" t="s">
        <v>114</v>
      </c>
      <c r="N28" s="16">
        <f t="shared" si="19"/>
        <v>20</v>
      </c>
      <c r="O28" s="12"/>
      <c r="P28" s="12">
        <v>0</v>
      </c>
      <c r="Q28" s="12"/>
      <c r="R28" s="16" t="s">
        <v>97</v>
      </c>
      <c r="S28" s="16">
        <v>3</v>
      </c>
      <c r="T28" s="16">
        <v>60</v>
      </c>
      <c r="V28" s="9">
        <v>1</v>
      </c>
      <c r="W28" s="9">
        <f t="shared" si="5"/>
        <v>1</v>
      </c>
      <c r="X28" s="9" t="str">
        <f t="shared" si="6"/>
        <v>[3,60]</v>
      </c>
      <c r="Y28" s="9" t="str">
        <f t="shared" si="7"/>
        <v>SpriteUi/Task/task_icon_1</v>
      </c>
      <c r="AA28" s="9">
        <f>_xlfn.XLOOKUP($K28,[1]配置!$D$5:$D$1003,[1]配置!$B$5:$B$1003,"")</f>
        <v>0</v>
      </c>
      <c r="AB28" s="9">
        <f t="shared" si="8"/>
        <v>0</v>
      </c>
      <c r="AC28" s="9" t="str">
        <f t="shared" si="9"/>
        <v/>
      </c>
      <c r="AD28" s="9" t="str">
        <f t="shared" si="10"/>
        <v/>
      </c>
      <c r="AE28" s="9" t="str">
        <f t="shared" si="11"/>
        <v/>
      </c>
      <c r="AF28" s="9" t="str">
        <f t="shared" si="12"/>
        <v>[]</v>
      </c>
      <c r="AG28" s="9">
        <f>_xlfn.XLOOKUP("钞票",[1]配置!$D$5:$D$1003,[1]配置!$B$5:$B$1003,"")</f>
        <v>50003</v>
      </c>
      <c r="AH28" s="9">
        <f t="shared" si="13"/>
        <v>20</v>
      </c>
      <c r="AI28" s="9" t="str">
        <f t="shared" si="14"/>
        <v>"ItemId":50003</v>
      </c>
      <c r="AJ28" s="9" t="str">
        <f t="shared" si="15"/>
        <v>"Time":20</v>
      </c>
      <c r="AK28" s="9" t="str">
        <f t="shared" si="16"/>
        <v>{"ItemId":50003,"Time":20}</v>
      </c>
      <c r="AL28" s="9" t="str">
        <f t="shared" si="3"/>
        <v>[{"ItemId":50003,"Time":20}]</v>
      </c>
    </row>
    <row r="29" customHeight="1" spans="1:38">
      <c r="A29" s="16" t="s">
        <v>138</v>
      </c>
      <c r="B29" s="16">
        <v>20</v>
      </c>
      <c r="C29" s="12" t="s">
        <v>95</v>
      </c>
      <c r="D29" s="16">
        <f t="shared" si="18"/>
        <v>2012</v>
      </c>
      <c r="E29" s="16">
        <v>2</v>
      </c>
      <c r="F29" s="16" t="s">
        <v>87</v>
      </c>
      <c r="G29" s="17" t="s">
        <v>139</v>
      </c>
      <c r="H29" s="17"/>
      <c r="I29" s="17"/>
      <c r="J29" s="17"/>
      <c r="K29" s="25" t="s">
        <v>106</v>
      </c>
      <c r="L29" s="16">
        <v>20</v>
      </c>
      <c r="M29" s="29"/>
      <c r="N29" s="16"/>
      <c r="O29" s="12"/>
      <c r="P29" s="12">
        <f>B52</f>
        <v>6000105</v>
      </c>
      <c r="Q29" s="12"/>
      <c r="R29" s="16" t="s">
        <v>138</v>
      </c>
      <c r="S29" s="16">
        <v>200000000</v>
      </c>
      <c r="T29" s="16"/>
      <c r="V29" s="9">
        <v>1</v>
      </c>
      <c r="W29" s="9">
        <f t="shared" si="5"/>
        <v>20</v>
      </c>
      <c r="X29" s="9" t="str">
        <f t="shared" si="6"/>
        <v>[200000000]</v>
      </c>
      <c r="Y29" s="9" t="str">
        <f t="shared" si="7"/>
        <v>SpriteUi/Task/task_icon_4</v>
      </c>
      <c r="AA29" s="9">
        <f>_xlfn.XLOOKUP($K29,[1]配置!$D$5:$D$1003,[1]配置!$B$5:$B$1003,"")</f>
        <v>50002</v>
      </c>
      <c r="AB29" s="9">
        <f t="shared" si="8"/>
        <v>20</v>
      </c>
      <c r="AC29" s="9" t="str">
        <f t="shared" si="9"/>
        <v>"ItemId":50002</v>
      </c>
      <c r="AD29" s="9" t="str">
        <f t="shared" si="10"/>
        <v>"Num":20</v>
      </c>
      <c r="AE29" s="9" t="str">
        <f t="shared" si="11"/>
        <v>{"ItemId":50002,"Num":20}</v>
      </c>
      <c r="AF29" s="9" t="str">
        <f t="shared" si="12"/>
        <v>[{"ItemId":50002,"Num":20}]</v>
      </c>
      <c r="AG29" s="9">
        <f>_xlfn.XLOOKUP("钞票",[1]配置!$D$5:$D$1003,[1]配置!$B$5:$B$1003,"")</f>
        <v>50003</v>
      </c>
      <c r="AH29" s="9">
        <f t="shared" si="13"/>
        <v>0</v>
      </c>
      <c r="AI29" s="9" t="str">
        <f t="shared" si="14"/>
        <v/>
      </c>
      <c r="AJ29" s="9" t="str">
        <f t="shared" si="15"/>
        <v/>
      </c>
      <c r="AK29" s="9" t="str">
        <f t="shared" si="16"/>
        <v/>
      </c>
      <c r="AL29" s="9" t="str">
        <f t="shared" si="3"/>
        <v>[]</v>
      </c>
    </row>
    <row r="30" customHeight="1" spans="1:38">
      <c r="A30" s="16" t="s">
        <v>93</v>
      </c>
      <c r="B30" s="16">
        <v>21</v>
      </c>
      <c r="C30" s="12" t="s">
        <v>140</v>
      </c>
      <c r="D30" s="16">
        <f t="shared" ref="D30:D45" si="20">IF(E30=E29,D29+1,E30*1000+1)</f>
        <v>3001</v>
      </c>
      <c r="E30" s="16">
        <v>3</v>
      </c>
      <c r="F30" s="16" t="s">
        <v>87</v>
      </c>
      <c r="G30" s="17" t="s">
        <v>88</v>
      </c>
      <c r="H30" s="17"/>
      <c r="I30" s="17"/>
      <c r="J30" s="17"/>
      <c r="K30" s="24" t="s">
        <v>89</v>
      </c>
      <c r="L30" s="16">
        <v>6500</v>
      </c>
      <c r="M30" s="29"/>
      <c r="N30" s="16"/>
      <c r="O30" s="12"/>
      <c r="P30" s="12">
        <v>0</v>
      </c>
      <c r="Q30" s="12"/>
      <c r="R30" s="16" t="s">
        <v>90</v>
      </c>
      <c r="S30" s="16">
        <v>1</v>
      </c>
      <c r="T30" s="16"/>
      <c r="V30" s="9">
        <v>1</v>
      </c>
      <c r="W30" s="9">
        <f t="shared" si="5"/>
        <v>4</v>
      </c>
      <c r="X30" s="9" t="str">
        <f t="shared" si="6"/>
        <v>[1]</v>
      </c>
      <c r="Y30" s="9" t="str">
        <f t="shared" si="7"/>
        <v>SpriteUi/Task/task_icon_2</v>
      </c>
      <c r="AA30" s="9">
        <f>_xlfn.XLOOKUP($K30,[1]配置!$D$5:$D$1003,[1]配置!$B$5:$B$1003,"")</f>
        <v>50003</v>
      </c>
      <c r="AB30" s="9">
        <f t="shared" si="8"/>
        <v>6500</v>
      </c>
      <c r="AC30" s="9" t="str">
        <f t="shared" si="9"/>
        <v>"ItemId":50003</v>
      </c>
      <c r="AD30" s="9" t="str">
        <f t="shared" si="10"/>
        <v>"Num":6500</v>
      </c>
      <c r="AE30" s="9" t="str">
        <f t="shared" si="11"/>
        <v>{"ItemId":50003,"Num":6500}</v>
      </c>
      <c r="AF30" s="9" t="str">
        <f t="shared" si="12"/>
        <v>[{"ItemId":50003,"Num":6500}]</v>
      </c>
      <c r="AG30" s="9">
        <f>_xlfn.XLOOKUP("钞票",[1]配置!$D$5:$D$1003,[1]配置!$B$5:$B$1003,"")</f>
        <v>50003</v>
      </c>
      <c r="AH30" s="9">
        <f t="shared" si="13"/>
        <v>0</v>
      </c>
      <c r="AI30" s="9" t="str">
        <f t="shared" si="14"/>
        <v/>
      </c>
      <c r="AJ30" s="9" t="str">
        <f t="shared" si="15"/>
        <v/>
      </c>
      <c r="AK30" s="9" t="str">
        <f t="shared" si="16"/>
        <v/>
      </c>
      <c r="AL30" s="9" t="str">
        <f t="shared" si="3"/>
        <v>[]</v>
      </c>
    </row>
    <row r="31" customHeight="1" spans="1:38">
      <c r="A31" s="16" t="s">
        <v>141</v>
      </c>
      <c r="B31" s="16">
        <v>22</v>
      </c>
      <c r="C31" s="12" t="s">
        <v>142</v>
      </c>
      <c r="D31" s="16">
        <f t="shared" si="20"/>
        <v>3002</v>
      </c>
      <c r="E31" s="16">
        <v>3</v>
      </c>
      <c r="F31" s="16" t="s">
        <v>87</v>
      </c>
      <c r="G31" s="20" t="s">
        <v>143</v>
      </c>
      <c r="H31" s="20"/>
      <c r="I31" s="20"/>
      <c r="J31" s="20"/>
      <c r="K31" s="29"/>
      <c r="L31" s="16"/>
      <c r="M31" s="29" t="s">
        <v>114</v>
      </c>
      <c r="N31" s="16">
        <f t="shared" si="19"/>
        <v>20</v>
      </c>
      <c r="O31" s="12"/>
      <c r="P31" s="12">
        <v>0</v>
      </c>
      <c r="Q31" s="12"/>
      <c r="R31" s="16" t="s">
        <v>117</v>
      </c>
      <c r="S31" s="16">
        <v>1</v>
      </c>
      <c r="T31" s="16"/>
      <c r="V31" s="9">
        <v>1</v>
      </c>
      <c r="W31" s="9">
        <f t="shared" si="5"/>
        <v>16</v>
      </c>
      <c r="X31" s="9" t="str">
        <f t="shared" si="6"/>
        <v>[1]</v>
      </c>
      <c r="Y31" s="9" t="str">
        <f t="shared" si="7"/>
        <v>SpriteUi/Task/task_icon_6</v>
      </c>
      <c r="AA31" s="9">
        <f>_xlfn.XLOOKUP($K31,[1]配置!$D$5:$D$1003,[1]配置!$B$5:$B$1003,"")</f>
        <v>0</v>
      </c>
      <c r="AB31" s="9">
        <f t="shared" si="8"/>
        <v>0</v>
      </c>
      <c r="AC31" s="9" t="str">
        <f t="shared" si="9"/>
        <v/>
      </c>
      <c r="AD31" s="9" t="str">
        <f t="shared" si="10"/>
        <v/>
      </c>
      <c r="AE31" s="9" t="str">
        <f t="shared" si="11"/>
        <v/>
      </c>
      <c r="AF31" s="9" t="str">
        <f t="shared" si="12"/>
        <v>[]</v>
      </c>
      <c r="AG31" s="9">
        <f>_xlfn.XLOOKUP("钞票",[1]配置!$D$5:$D$1003,[1]配置!$B$5:$B$1003,"")</f>
        <v>50003</v>
      </c>
      <c r="AH31" s="9">
        <f t="shared" si="13"/>
        <v>20</v>
      </c>
      <c r="AI31" s="9" t="str">
        <f t="shared" si="14"/>
        <v>"ItemId":50003</v>
      </c>
      <c r="AJ31" s="9" t="str">
        <f t="shared" si="15"/>
        <v>"Time":20</v>
      </c>
      <c r="AK31" s="9" t="str">
        <f t="shared" si="16"/>
        <v>{"ItemId":50003,"Time":20}</v>
      </c>
      <c r="AL31" s="9" t="str">
        <f t="shared" si="3"/>
        <v>[{"ItemId":50003,"Time":20}]</v>
      </c>
    </row>
    <row r="32" customHeight="1" spans="1:38">
      <c r="A32" s="16" t="s">
        <v>144</v>
      </c>
      <c r="B32" s="16">
        <v>23</v>
      </c>
      <c r="C32" s="12" t="s">
        <v>145</v>
      </c>
      <c r="D32" s="16">
        <f t="shared" si="20"/>
        <v>3003</v>
      </c>
      <c r="E32" s="16">
        <v>3</v>
      </c>
      <c r="F32" s="16" t="s">
        <v>87</v>
      </c>
      <c r="G32" s="17" t="s">
        <v>120</v>
      </c>
      <c r="H32" s="17"/>
      <c r="I32" s="17"/>
      <c r="J32" s="17"/>
      <c r="K32" s="24" t="s">
        <v>146</v>
      </c>
      <c r="L32" s="16">
        <v>25</v>
      </c>
      <c r="M32" s="16"/>
      <c r="N32" s="16"/>
      <c r="O32" s="12"/>
      <c r="P32" s="12">
        <v>0</v>
      </c>
      <c r="Q32" s="12"/>
      <c r="R32" s="16" t="s">
        <v>90</v>
      </c>
      <c r="S32" s="16">
        <v>2</v>
      </c>
      <c r="T32" s="16"/>
      <c r="V32" s="9">
        <v>1</v>
      </c>
      <c r="W32" s="9">
        <f t="shared" si="5"/>
        <v>4</v>
      </c>
      <c r="X32" s="9" t="str">
        <f t="shared" si="6"/>
        <v>[2]</v>
      </c>
      <c r="Y32" s="9" t="str">
        <f t="shared" si="7"/>
        <v>SpriteUi/Task/task_icon_2</v>
      </c>
      <c r="AA32" s="9">
        <f>_xlfn.XLOOKUP($K32,[1]配置!$D$5:$D$1003,[1]配置!$B$5:$B$1003,"")</f>
        <v>50004</v>
      </c>
      <c r="AB32" s="9">
        <f t="shared" si="8"/>
        <v>25</v>
      </c>
      <c r="AC32" s="9" t="str">
        <f t="shared" si="9"/>
        <v>"ItemId":50004</v>
      </c>
      <c r="AD32" s="9" t="str">
        <f t="shared" si="10"/>
        <v>"Num":25</v>
      </c>
      <c r="AE32" s="9" t="str">
        <f t="shared" si="11"/>
        <v>{"ItemId":50004,"Num":25}</v>
      </c>
      <c r="AF32" s="9" t="str">
        <f t="shared" si="12"/>
        <v>[{"ItemId":50004,"Num":25}]</v>
      </c>
      <c r="AG32" s="9">
        <f>_xlfn.XLOOKUP("钞票",[1]配置!$D$5:$D$1003,[1]配置!$B$5:$B$1003,"")</f>
        <v>50003</v>
      </c>
      <c r="AH32" s="9">
        <f t="shared" si="13"/>
        <v>0</v>
      </c>
      <c r="AI32" s="9" t="str">
        <f t="shared" si="14"/>
        <v/>
      </c>
      <c r="AJ32" s="9" t="str">
        <f t="shared" si="15"/>
        <v/>
      </c>
      <c r="AK32" s="9" t="str">
        <f t="shared" si="16"/>
        <v/>
      </c>
      <c r="AL32" s="9" t="str">
        <f t="shared" si="3"/>
        <v>[]</v>
      </c>
    </row>
    <row r="33" customHeight="1" spans="4:38">
      <c r="D33" s="16">
        <f t="shared" si="20"/>
        <v>3004</v>
      </c>
      <c r="E33" s="16">
        <v>3</v>
      </c>
      <c r="F33" s="16" t="s">
        <v>87</v>
      </c>
      <c r="G33" s="21" t="s">
        <v>147</v>
      </c>
      <c r="H33" s="21"/>
      <c r="I33" s="21"/>
      <c r="J33" s="21"/>
      <c r="K33" s="29" t="s">
        <v>148</v>
      </c>
      <c r="L33" s="16">
        <v>1</v>
      </c>
      <c r="M33" s="16"/>
      <c r="N33" s="16"/>
      <c r="O33" s="12"/>
      <c r="P33" s="12">
        <v>0</v>
      </c>
      <c r="Q33" s="12"/>
      <c r="R33" s="16" t="s">
        <v>117</v>
      </c>
      <c r="S33" s="16">
        <v>2</v>
      </c>
      <c r="T33" s="16"/>
      <c r="V33" s="9">
        <v>1</v>
      </c>
      <c r="W33" s="9">
        <f t="shared" si="5"/>
        <v>16</v>
      </c>
      <c r="X33" s="9" t="str">
        <f t="shared" si="6"/>
        <v>[2]</v>
      </c>
      <c r="Y33" s="9" t="str">
        <f t="shared" si="7"/>
        <v>SpriteUi/Task/task_icon_6</v>
      </c>
      <c r="AA33" s="9">
        <f>_xlfn.XLOOKUP($K33,[1]配置!$D$5:$D$1003,[1]配置!$B$5:$B$1003,"")</f>
        <v>43004</v>
      </c>
      <c r="AB33" s="9">
        <f t="shared" si="8"/>
        <v>1</v>
      </c>
      <c r="AC33" s="9" t="str">
        <f t="shared" si="9"/>
        <v>"ItemId":43004</v>
      </c>
      <c r="AD33" s="9" t="str">
        <f t="shared" si="10"/>
        <v>"Num":1</v>
      </c>
      <c r="AE33" s="9" t="str">
        <f t="shared" si="11"/>
        <v>{"ItemId":43004,"Num":1}</v>
      </c>
      <c r="AF33" s="9" t="str">
        <f t="shared" si="12"/>
        <v>[{"ItemId":43004,"Num":1}]</v>
      </c>
      <c r="AG33" s="9">
        <f>_xlfn.XLOOKUP("钞票",[1]配置!$D$5:$D$1003,[1]配置!$B$5:$B$1003,"")</f>
        <v>50003</v>
      </c>
      <c r="AH33" s="9">
        <f t="shared" si="13"/>
        <v>0</v>
      </c>
      <c r="AI33" s="9" t="str">
        <f t="shared" si="14"/>
        <v/>
      </c>
      <c r="AJ33" s="9" t="str">
        <f t="shared" si="15"/>
        <v/>
      </c>
      <c r="AK33" s="9" t="str">
        <f t="shared" si="16"/>
        <v/>
      </c>
      <c r="AL33" s="9" t="str">
        <f t="shared" si="3"/>
        <v>[]</v>
      </c>
    </row>
    <row r="34" customHeight="1" spans="4:38">
      <c r="D34" s="16">
        <f t="shared" si="20"/>
        <v>3005</v>
      </c>
      <c r="E34" s="16">
        <v>3</v>
      </c>
      <c r="F34" s="16" t="s">
        <v>87</v>
      </c>
      <c r="G34" s="21" t="s">
        <v>149</v>
      </c>
      <c r="H34" s="21"/>
      <c r="I34" s="21"/>
      <c r="J34" s="21"/>
      <c r="K34" s="24" t="s">
        <v>146</v>
      </c>
      <c r="L34" s="16">
        <v>25</v>
      </c>
      <c r="M34" s="16"/>
      <c r="N34" s="16"/>
      <c r="O34" s="12"/>
      <c r="P34" s="12">
        <v>0</v>
      </c>
      <c r="Q34" s="12"/>
      <c r="R34" s="16" t="s">
        <v>126</v>
      </c>
      <c r="S34" s="16">
        <v>1</v>
      </c>
      <c r="T34" s="16"/>
      <c r="V34" s="9">
        <v>1</v>
      </c>
      <c r="W34" s="9">
        <f t="shared" si="5"/>
        <v>14</v>
      </c>
      <c r="X34" s="9" t="str">
        <f t="shared" si="6"/>
        <v>[1]</v>
      </c>
      <c r="Y34" s="9" t="str">
        <f t="shared" si="7"/>
        <v>SpriteUi/Task/task_icon_12</v>
      </c>
      <c r="AA34" s="9">
        <f>_xlfn.XLOOKUP($K34,[1]配置!$D$5:$D$1003,[1]配置!$B$5:$B$1003,"")</f>
        <v>50004</v>
      </c>
      <c r="AB34" s="9">
        <f t="shared" si="8"/>
        <v>25</v>
      </c>
      <c r="AC34" s="9" t="str">
        <f t="shared" si="9"/>
        <v>"ItemId":50004</v>
      </c>
      <c r="AD34" s="9" t="str">
        <f t="shared" si="10"/>
        <v>"Num":25</v>
      </c>
      <c r="AE34" s="9" t="str">
        <f t="shared" si="11"/>
        <v>{"ItemId":50004,"Num":25}</v>
      </c>
      <c r="AF34" s="9" t="str">
        <f t="shared" si="12"/>
        <v>[{"ItemId":50004,"Num":25}]</v>
      </c>
      <c r="AG34" s="9">
        <f>_xlfn.XLOOKUP("钞票",[1]配置!$D$5:$D$1003,[1]配置!$B$5:$B$1003,"")</f>
        <v>50003</v>
      </c>
      <c r="AH34" s="9">
        <f t="shared" si="13"/>
        <v>0</v>
      </c>
      <c r="AI34" s="9" t="str">
        <f t="shared" si="14"/>
        <v/>
      </c>
      <c r="AJ34" s="9" t="str">
        <f t="shared" si="15"/>
        <v/>
      </c>
      <c r="AK34" s="9" t="str">
        <f t="shared" si="16"/>
        <v/>
      </c>
      <c r="AL34" s="9" t="str">
        <f t="shared" si="3"/>
        <v>[]</v>
      </c>
    </row>
    <row r="35" customHeight="1" spans="4:38">
      <c r="D35" s="22">
        <f t="shared" si="20"/>
        <v>3006</v>
      </c>
      <c r="E35" s="16">
        <v>3</v>
      </c>
      <c r="F35" s="16" t="s">
        <v>87</v>
      </c>
      <c r="G35" s="21" t="s">
        <v>150</v>
      </c>
      <c r="H35" s="21"/>
      <c r="I35" s="21"/>
      <c r="J35" s="21"/>
      <c r="K35" s="24" t="s">
        <v>146</v>
      </c>
      <c r="L35" s="16">
        <v>75</v>
      </c>
      <c r="M35" s="16"/>
      <c r="N35" s="16"/>
      <c r="O35" s="12"/>
      <c r="P35" s="12">
        <v>0</v>
      </c>
      <c r="Q35" s="12"/>
      <c r="R35" s="16" t="s">
        <v>112</v>
      </c>
      <c r="S35" s="16">
        <v>10</v>
      </c>
      <c r="T35" s="16"/>
      <c r="V35" s="9">
        <v>1</v>
      </c>
      <c r="W35" s="9">
        <f t="shared" si="5"/>
        <v>10</v>
      </c>
      <c r="X35" s="9" t="str">
        <f t="shared" si="6"/>
        <v>[10]</v>
      </c>
      <c r="Y35" s="9" t="str">
        <f t="shared" si="7"/>
        <v>SpriteUi/Task/task_icon_8</v>
      </c>
      <c r="AA35" s="9">
        <f>_xlfn.XLOOKUP($K35,[1]配置!$D$5:$D$1003,[1]配置!$B$5:$B$1003,"")</f>
        <v>50004</v>
      </c>
      <c r="AB35" s="9">
        <f t="shared" si="8"/>
        <v>75</v>
      </c>
      <c r="AC35" s="9" t="str">
        <f t="shared" si="9"/>
        <v>"ItemId":50004</v>
      </c>
      <c r="AD35" s="9" t="str">
        <f t="shared" si="10"/>
        <v>"Num":75</v>
      </c>
      <c r="AE35" s="9" t="str">
        <f t="shared" si="11"/>
        <v>{"ItemId":50004,"Num":75}</v>
      </c>
      <c r="AF35" s="9" t="str">
        <f t="shared" si="12"/>
        <v>[{"ItemId":50004,"Num":75}]</v>
      </c>
      <c r="AG35" s="9">
        <f>_xlfn.XLOOKUP("钞票",[1]配置!$D$5:$D$1003,[1]配置!$B$5:$B$1003,"")</f>
        <v>50003</v>
      </c>
      <c r="AH35" s="9">
        <f t="shared" si="13"/>
        <v>0</v>
      </c>
      <c r="AI35" s="9" t="str">
        <f t="shared" si="14"/>
        <v/>
      </c>
      <c r="AJ35" s="9" t="str">
        <f t="shared" si="15"/>
        <v/>
      </c>
      <c r="AK35" s="9" t="str">
        <f t="shared" si="16"/>
        <v/>
      </c>
      <c r="AL35" s="9" t="str">
        <f t="shared" si="3"/>
        <v>[]</v>
      </c>
    </row>
    <row r="36" customHeight="1" spans="4:38">
      <c r="D36" s="16">
        <f t="shared" si="20"/>
        <v>3007</v>
      </c>
      <c r="E36" s="16">
        <v>3</v>
      </c>
      <c r="F36" s="16" t="s">
        <v>87</v>
      </c>
      <c r="G36" s="17" t="s">
        <v>151</v>
      </c>
      <c r="H36" s="17"/>
      <c r="I36" s="17"/>
      <c r="J36" s="17"/>
      <c r="K36" s="24" t="s">
        <v>146</v>
      </c>
      <c r="L36" s="16">
        <v>200</v>
      </c>
      <c r="M36" s="16"/>
      <c r="N36" s="16"/>
      <c r="O36" s="12"/>
      <c r="P36" s="12">
        <v>0</v>
      </c>
      <c r="Q36" s="12"/>
      <c r="R36" s="16" t="s">
        <v>138</v>
      </c>
      <c r="S36" s="16">
        <v>50000000</v>
      </c>
      <c r="T36" s="16"/>
      <c r="V36" s="9">
        <v>1</v>
      </c>
      <c r="W36" s="9">
        <f t="shared" si="5"/>
        <v>20</v>
      </c>
      <c r="X36" s="9" t="str">
        <f t="shared" si="6"/>
        <v>[50000000]</v>
      </c>
      <c r="Y36" s="9" t="str">
        <f t="shared" si="7"/>
        <v>SpriteUi/Task/task_icon_4</v>
      </c>
      <c r="AA36" s="9">
        <f>_xlfn.XLOOKUP($K36,[1]配置!$D$5:$D$1003,[1]配置!$B$5:$B$1003,"")</f>
        <v>50004</v>
      </c>
      <c r="AB36" s="9">
        <f t="shared" si="8"/>
        <v>200</v>
      </c>
      <c r="AC36" s="9" t="str">
        <f t="shared" si="9"/>
        <v>"ItemId":50004</v>
      </c>
      <c r="AD36" s="9" t="str">
        <f t="shared" si="10"/>
        <v>"Num":200</v>
      </c>
      <c r="AE36" s="9" t="str">
        <f t="shared" si="11"/>
        <v>{"ItemId":50004,"Num":200}</v>
      </c>
      <c r="AF36" s="9" t="str">
        <f t="shared" si="12"/>
        <v>[{"ItemId":50004,"Num":200}]</v>
      </c>
      <c r="AG36" s="9">
        <f>_xlfn.XLOOKUP("钞票",[1]配置!$D$5:$D$1003,[1]配置!$B$5:$B$1003,"")</f>
        <v>50003</v>
      </c>
      <c r="AH36" s="9">
        <f t="shared" si="13"/>
        <v>0</v>
      </c>
      <c r="AI36" s="9" t="str">
        <f t="shared" si="14"/>
        <v/>
      </c>
      <c r="AJ36" s="9" t="str">
        <f t="shared" si="15"/>
        <v/>
      </c>
      <c r="AK36" s="9" t="str">
        <f t="shared" si="16"/>
        <v/>
      </c>
      <c r="AL36" s="9" t="str">
        <f t="shared" si="3"/>
        <v>[]</v>
      </c>
    </row>
    <row r="37" customHeight="1" spans="4:38">
      <c r="D37" s="22">
        <f t="shared" si="20"/>
        <v>3008</v>
      </c>
      <c r="E37" s="16">
        <v>3</v>
      </c>
      <c r="F37" s="16" t="s">
        <v>87</v>
      </c>
      <c r="G37" s="21" t="s">
        <v>152</v>
      </c>
      <c r="H37" s="21"/>
      <c r="I37" s="21"/>
      <c r="J37" s="21"/>
      <c r="K37" s="29" t="s">
        <v>153</v>
      </c>
      <c r="L37" s="16">
        <v>1</v>
      </c>
      <c r="M37" s="16"/>
      <c r="N37" s="16"/>
      <c r="O37" s="12"/>
      <c r="P37" s="12">
        <v>0</v>
      </c>
      <c r="Q37" s="12"/>
      <c r="R37" s="16" t="s">
        <v>110</v>
      </c>
      <c r="S37" s="16">
        <v>100</v>
      </c>
      <c r="T37" s="16"/>
      <c r="V37" s="9">
        <v>1</v>
      </c>
      <c r="W37" s="9">
        <f t="shared" si="5"/>
        <v>9</v>
      </c>
      <c r="X37" s="9" t="str">
        <f t="shared" si="6"/>
        <v>[100]</v>
      </c>
      <c r="Y37" s="9" t="str">
        <f t="shared" si="7"/>
        <v>SpriteUi/Task/task_icon_7</v>
      </c>
      <c r="AA37" s="9">
        <f>_xlfn.XLOOKUP($K37,[1]配置!$D$5:$D$1003,[1]配置!$B$5:$B$1003,"")</f>
        <v>43005</v>
      </c>
      <c r="AB37" s="9">
        <f t="shared" si="8"/>
        <v>1</v>
      </c>
      <c r="AC37" s="9" t="str">
        <f t="shared" si="9"/>
        <v>"ItemId":43005</v>
      </c>
      <c r="AD37" s="9" t="str">
        <f t="shared" si="10"/>
        <v>"Num":1</v>
      </c>
      <c r="AE37" s="9" t="str">
        <f t="shared" si="11"/>
        <v>{"ItemId":43005,"Num":1}</v>
      </c>
      <c r="AF37" s="9" t="str">
        <f t="shared" si="12"/>
        <v>[{"ItemId":43005,"Num":1}]</v>
      </c>
      <c r="AG37" s="9">
        <f>_xlfn.XLOOKUP("钞票",[1]配置!$D$5:$D$1003,[1]配置!$B$5:$B$1003,"")</f>
        <v>50003</v>
      </c>
      <c r="AH37" s="9">
        <f t="shared" si="13"/>
        <v>0</v>
      </c>
      <c r="AI37" s="9" t="str">
        <f t="shared" si="14"/>
        <v/>
      </c>
      <c r="AJ37" s="9" t="str">
        <f t="shared" si="15"/>
        <v/>
      </c>
      <c r="AK37" s="9" t="str">
        <f t="shared" si="16"/>
        <v/>
      </c>
      <c r="AL37" s="9" t="str">
        <f t="shared" si="3"/>
        <v>[]</v>
      </c>
    </row>
    <row r="38" customHeight="1" spans="4:38">
      <c r="D38" s="16">
        <f t="shared" si="20"/>
        <v>3009</v>
      </c>
      <c r="E38" s="16">
        <v>3</v>
      </c>
      <c r="F38" s="16" t="s">
        <v>87</v>
      </c>
      <c r="G38" s="17" t="s">
        <v>154</v>
      </c>
      <c r="H38" s="17"/>
      <c r="I38" s="17"/>
      <c r="J38" s="17"/>
      <c r="K38" s="24" t="s">
        <v>146</v>
      </c>
      <c r="L38" s="16">
        <v>200</v>
      </c>
      <c r="M38" s="16"/>
      <c r="N38" s="16"/>
      <c r="O38" s="12"/>
      <c r="P38" s="12">
        <v>0</v>
      </c>
      <c r="Q38" s="12"/>
      <c r="R38" s="16" t="s">
        <v>90</v>
      </c>
      <c r="S38" s="16">
        <v>3</v>
      </c>
      <c r="T38" s="16"/>
      <c r="V38" s="9">
        <v>1</v>
      </c>
      <c r="W38" s="9">
        <f t="shared" si="5"/>
        <v>4</v>
      </c>
      <c r="X38" s="9" t="str">
        <f t="shared" si="6"/>
        <v>[3]</v>
      </c>
      <c r="Y38" s="9" t="str">
        <f t="shared" si="7"/>
        <v>SpriteUi/Task/task_icon_2</v>
      </c>
      <c r="AA38" s="9">
        <f>_xlfn.XLOOKUP($K38,[1]配置!$D$5:$D$1003,[1]配置!$B$5:$B$1003,"")</f>
        <v>50004</v>
      </c>
      <c r="AB38" s="9">
        <f t="shared" si="8"/>
        <v>200</v>
      </c>
      <c r="AC38" s="9" t="str">
        <f t="shared" si="9"/>
        <v>"ItemId":50004</v>
      </c>
      <c r="AD38" s="9" t="str">
        <f t="shared" si="10"/>
        <v>"Num":200</v>
      </c>
      <c r="AE38" s="9" t="str">
        <f t="shared" si="11"/>
        <v>{"ItemId":50004,"Num":200}</v>
      </c>
      <c r="AF38" s="9" t="str">
        <f t="shared" si="12"/>
        <v>[{"ItemId":50004,"Num":200}]</v>
      </c>
      <c r="AG38" s="9">
        <f>_xlfn.XLOOKUP("钞票",[1]配置!$D$5:$D$1003,[1]配置!$B$5:$B$1003,"")</f>
        <v>50003</v>
      </c>
      <c r="AH38" s="9">
        <f t="shared" si="13"/>
        <v>0</v>
      </c>
      <c r="AI38" s="9" t="str">
        <f t="shared" si="14"/>
        <v/>
      </c>
      <c r="AJ38" s="9" t="str">
        <f t="shared" si="15"/>
        <v/>
      </c>
      <c r="AK38" s="9" t="str">
        <f t="shared" si="16"/>
        <v/>
      </c>
      <c r="AL38" s="9" t="str">
        <f t="shared" si="3"/>
        <v>[]</v>
      </c>
    </row>
    <row r="39" customHeight="1" spans="4:38">
      <c r="D39" s="16">
        <f t="shared" si="20"/>
        <v>3010</v>
      </c>
      <c r="E39" s="16">
        <v>3</v>
      </c>
      <c r="F39" s="16" t="s">
        <v>87</v>
      </c>
      <c r="G39" s="20" t="s">
        <v>135</v>
      </c>
      <c r="H39" s="20"/>
      <c r="I39" s="20"/>
      <c r="J39" s="20"/>
      <c r="K39" s="24" t="s">
        <v>146</v>
      </c>
      <c r="L39" s="16">
        <v>100</v>
      </c>
      <c r="M39" s="16"/>
      <c r="N39" s="16"/>
      <c r="O39" s="12"/>
      <c r="P39" s="12">
        <v>0</v>
      </c>
      <c r="Q39" s="12"/>
      <c r="R39" s="16" t="s">
        <v>117</v>
      </c>
      <c r="S39" s="16">
        <v>3</v>
      </c>
      <c r="T39" s="16"/>
      <c r="V39" s="9">
        <v>1</v>
      </c>
      <c r="W39" s="9">
        <f t="shared" si="5"/>
        <v>16</v>
      </c>
      <c r="X39" s="9" t="str">
        <f t="shared" si="6"/>
        <v>[3]</v>
      </c>
      <c r="Y39" s="9" t="str">
        <f t="shared" si="7"/>
        <v>SpriteUi/Task/task_icon_6</v>
      </c>
      <c r="AA39" s="9">
        <f>_xlfn.XLOOKUP($K39,[1]配置!$D$5:$D$1003,[1]配置!$B$5:$B$1003,"")</f>
        <v>50004</v>
      </c>
      <c r="AB39" s="9">
        <f t="shared" si="8"/>
        <v>100</v>
      </c>
      <c r="AC39" s="9" t="str">
        <f t="shared" si="9"/>
        <v>"ItemId":50004</v>
      </c>
      <c r="AD39" s="9" t="str">
        <f t="shared" si="10"/>
        <v>"Num":100</v>
      </c>
      <c r="AE39" s="9" t="str">
        <f t="shared" si="11"/>
        <v>{"ItemId":50004,"Num":100}</v>
      </c>
      <c r="AF39" s="9" t="str">
        <f t="shared" si="12"/>
        <v>[{"ItemId":50004,"Num":100}]</v>
      </c>
      <c r="AG39" s="9">
        <f>_xlfn.XLOOKUP("钞票",[1]配置!$D$5:$D$1003,[1]配置!$B$5:$B$1003,"")</f>
        <v>50003</v>
      </c>
      <c r="AH39" s="9">
        <f t="shared" si="13"/>
        <v>0</v>
      </c>
      <c r="AI39" s="9" t="str">
        <f t="shared" si="14"/>
        <v/>
      </c>
      <c r="AJ39" s="9" t="str">
        <f t="shared" si="15"/>
        <v/>
      </c>
      <c r="AK39" s="9" t="str">
        <f t="shared" si="16"/>
        <v/>
      </c>
      <c r="AL39" s="9" t="str">
        <f t="shared" si="3"/>
        <v>[]</v>
      </c>
    </row>
    <row r="40" customHeight="1" spans="4:38">
      <c r="D40" s="16">
        <f t="shared" si="20"/>
        <v>3011</v>
      </c>
      <c r="E40" s="16">
        <v>3</v>
      </c>
      <c r="F40" s="16" t="s">
        <v>87</v>
      </c>
      <c r="G40" s="20" t="s">
        <v>155</v>
      </c>
      <c r="H40" s="20"/>
      <c r="I40" s="20"/>
      <c r="J40" s="20"/>
      <c r="K40" s="24" t="s">
        <v>146</v>
      </c>
      <c r="L40" s="16">
        <v>100</v>
      </c>
      <c r="M40" s="16"/>
      <c r="N40" s="16"/>
      <c r="O40" s="12"/>
      <c r="P40" s="12">
        <f>B53</f>
        <v>6000106</v>
      </c>
      <c r="Q40" s="12"/>
      <c r="R40" s="16" t="s">
        <v>97</v>
      </c>
      <c r="S40" s="16">
        <v>3</v>
      </c>
      <c r="T40" s="16">
        <f>ROUNDUP(_xlfn.XLOOKUP(S40,主线中转!$A$23:$A$32,主线中转!$B$23:$B$32)*_xlfn.XLOOKUP(E40,主线中转!$D$8:$D$127,主线中转!$E$8:$E$127)/10,0)*10</f>
        <v>80</v>
      </c>
      <c r="V40" s="9">
        <v>1</v>
      </c>
      <c r="W40" s="9">
        <f t="shared" si="5"/>
        <v>1</v>
      </c>
      <c r="X40" s="9" t="str">
        <f t="shared" si="6"/>
        <v>[3,80]</v>
      </c>
      <c r="Y40" s="9" t="str">
        <f t="shared" si="7"/>
        <v>SpriteUi/Task/task_icon_1</v>
      </c>
      <c r="AA40" s="9">
        <f>_xlfn.XLOOKUP($K40,[1]配置!$D$5:$D$1003,[1]配置!$B$5:$B$1003,"")</f>
        <v>50004</v>
      </c>
      <c r="AB40" s="9">
        <f t="shared" si="8"/>
        <v>100</v>
      </c>
      <c r="AC40" s="9" t="str">
        <f t="shared" si="9"/>
        <v>"ItemId":50004</v>
      </c>
      <c r="AD40" s="9" t="str">
        <f t="shared" si="10"/>
        <v>"Num":100</v>
      </c>
      <c r="AE40" s="9" t="str">
        <f t="shared" si="11"/>
        <v>{"ItemId":50004,"Num":100}</v>
      </c>
      <c r="AF40" s="9" t="str">
        <f t="shared" si="12"/>
        <v>[{"ItemId":50004,"Num":100}]</v>
      </c>
      <c r="AG40" s="9">
        <f>_xlfn.XLOOKUP("钞票",[1]配置!$D$5:$D$1003,[1]配置!$B$5:$B$1003,"")</f>
        <v>50003</v>
      </c>
      <c r="AH40" s="9">
        <f t="shared" si="13"/>
        <v>0</v>
      </c>
      <c r="AI40" s="9" t="str">
        <f t="shared" si="14"/>
        <v/>
      </c>
      <c r="AJ40" s="9" t="str">
        <f t="shared" si="15"/>
        <v/>
      </c>
      <c r="AK40" s="9" t="str">
        <f t="shared" si="16"/>
        <v/>
      </c>
      <c r="AL40" s="9" t="str">
        <f t="shared" si="3"/>
        <v>[]</v>
      </c>
    </row>
    <row r="41" customHeight="1" spans="4:38">
      <c r="D41" s="16">
        <f t="shared" si="20"/>
        <v>3012</v>
      </c>
      <c r="E41" s="16">
        <v>3</v>
      </c>
      <c r="F41" s="16" t="s">
        <v>87</v>
      </c>
      <c r="G41" s="21" t="s">
        <v>156</v>
      </c>
      <c r="H41" s="21"/>
      <c r="I41" s="21"/>
      <c r="J41" s="21"/>
      <c r="K41" s="24" t="s">
        <v>146</v>
      </c>
      <c r="L41" s="16">
        <v>500</v>
      </c>
      <c r="M41" s="16"/>
      <c r="N41" s="16"/>
      <c r="O41" s="12"/>
      <c r="P41" s="12">
        <v>0</v>
      </c>
      <c r="Q41" s="12"/>
      <c r="R41" s="16" t="s">
        <v>126</v>
      </c>
      <c r="S41" s="16">
        <v>2</v>
      </c>
      <c r="T41" s="16"/>
      <c r="V41" s="9">
        <v>1</v>
      </c>
      <c r="W41" s="9">
        <f t="shared" si="5"/>
        <v>14</v>
      </c>
      <c r="X41" s="9" t="str">
        <f t="shared" si="6"/>
        <v>[2]</v>
      </c>
      <c r="Y41" s="9" t="str">
        <f t="shared" si="7"/>
        <v>SpriteUi/Task/task_icon_12</v>
      </c>
      <c r="AA41" s="9">
        <f>_xlfn.XLOOKUP($K41,[1]配置!$D$5:$D$1003,[1]配置!$B$5:$B$1003,"")</f>
        <v>50004</v>
      </c>
      <c r="AB41" s="9">
        <f t="shared" si="8"/>
        <v>500</v>
      </c>
      <c r="AC41" s="9" t="str">
        <f t="shared" si="9"/>
        <v>"ItemId":50004</v>
      </c>
      <c r="AD41" s="9" t="str">
        <f t="shared" si="10"/>
        <v>"Num":500</v>
      </c>
      <c r="AE41" s="9" t="str">
        <f t="shared" si="11"/>
        <v>{"ItemId":50004,"Num":500}</v>
      </c>
      <c r="AF41" s="9" t="str">
        <f t="shared" si="12"/>
        <v>[{"ItemId":50004,"Num":500}]</v>
      </c>
      <c r="AG41" s="9">
        <f>_xlfn.XLOOKUP("钞票",[1]配置!$D$5:$D$1003,[1]配置!$B$5:$B$1003,"")</f>
        <v>50003</v>
      </c>
      <c r="AH41" s="9">
        <f t="shared" si="13"/>
        <v>0</v>
      </c>
      <c r="AI41" s="9" t="str">
        <f t="shared" si="14"/>
        <v/>
      </c>
      <c r="AJ41" s="9" t="str">
        <f t="shared" si="15"/>
        <v/>
      </c>
      <c r="AK41" s="9" t="str">
        <f t="shared" si="16"/>
        <v/>
      </c>
      <c r="AL41" s="9" t="str">
        <f t="shared" si="3"/>
        <v>[]</v>
      </c>
    </row>
    <row r="42" customHeight="1" spans="4:38">
      <c r="D42" s="16">
        <f t="shared" si="20"/>
        <v>3013</v>
      </c>
      <c r="E42" s="16">
        <v>3</v>
      </c>
      <c r="F42" s="16" t="s">
        <v>87</v>
      </c>
      <c r="G42" s="21" t="s">
        <v>157</v>
      </c>
      <c r="H42" s="23"/>
      <c r="I42" s="23"/>
      <c r="J42" s="30"/>
      <c r="K42" s="24" t="s">
        <v>146</v>
      </c>
      <c r="L42" s="16">
        <v>100</v>
      </c>
      <c r="M42" s="16"/>
      <c r="N42" s="16"/>
      <c r="O42" s="12"/>
      <c r="P42" s="12">
        <v>0</v>
      </c>
      <c r="Q42" s="12"/>
      <c r="R42" s="16" t="s">
        <v>131</v>
      </c>
      <c r="S42" s="16">
        <v>4</v>
      </c>
      <c r="T42" s="16">
        <v>1</v>
      </c>
      <c r="V42" s="9">
        <v>1</v>
      </c>
      <c r="W42" s="9">
        <f t="shared" si="5"/>
        <v>17</v>
      </c>
      <c r="X42" s="9" t="str">
        <f t="shared" si="6"/>
        <v>[4,1]</v>
      </c>
      <c r="Y42" s="9" t="str">
        <f t="shared" si="7"/>
        <v>SpriteUi/Task/task_icon_6</v>
      </c>
      <c r="AA42" s="9">
        <f>_xlfn.XLOOKUP($K42,[1]配置!$D$5:$D$1003,[1]配置!$B$5:$B$1003,"")</f>
        <v>50004</v>
      </c>
      <c r="AB42" s="9">
        <f t="shared" si="8"/>
        <v>100</v>
      </c>
      <c r="AC42" s="9" t="str">
        <f t="shared" si="9"/>
        <v>"ItemId":50004</v>
      </c>
      <c r="AD42" s="9" t="str">
        <f t="shared" si="10"/>
        <v>"Num":100</v>
      </c>
      <c r="AE42" s="9" t="str">
        <f t="shared" si="11"/>
        <v>{"ItemId":50004,"Num":100}</v>
      </c>
      <c r="AF42" s="9" t="str">
        <f t="shared" si="12"/>
        <v>[{"ItemId":50004,"Num":100}]</v>
      </c>
      <c r="AG42" s="9">
        <f>_xlfn.XLOOKUP("钞票",[1]配置!$D$5:$D$1003,[1]配置!$B$5:$B$1003,"")</f>
        <v>50003</v>
      </c>
      <c r="AH42" s="9">
        <f t="shared" si="13"/>
        <v>0</v>
      </c>
      <c r="AI42" s="9" t="str">
        <f t="shared" si="14"/>
        <v/>
      </c>
      <c r="AJ42" s="9" t="str">
        <f t="shared" si="15"/>
        <v/>
      </c>
      <c r="AK42" s="9" t="str">
        <f t="shared" si="16"/>
        <v/>
      </c>
      <c r="AL42" s="9" t="str">
        <f t="shared" ref="AL42:AL60" si="21">$A$1&amp;_xlfn.TEXTJOIN($C$1,1,AK42)&amp;$A$2</f>
        <v>[]</v>
      </c>
    </row>
    <row r="43" customHeight="1" spans="4:38">
      <c r="D43" s="16">
        <f t="shared" si="20"/>
        <v>3014</v>
      </c>
      <c r="E43" s="16">
        <v>3</v>
      </c>
      <c r="F43" s="16" t="s">
        <v>87</v>
      </c>
      <c r="G43" s="20" t="s">
        <v>158</v>
      </c>
      <c r="H43" s="20"/>
      <c r="I43" s="20"/>
      <c r="J43" s="20"/>
      <c r="K43" s="24" t="s">
        <v>146</v>
      </c>
      <c r="L43" s="16">
        <v>100</v>
      </c>
      <c r="M43" s="16"/>
      <c r="N43" s="16"/>
      <c r="O43" s="12"/>
      <c r="P43" s="12">
        <v>0</v>
      </c>
      <c r="Q43" s="12"/>
      <c r="R43" s="16" t="s">
        <v>90</v>
      </c>
      <c r="S43" s="16">
        <v>4</v>
      </c>
      <c r="T43" s="16"/>
      <c r="V43" s="9">
        <v>1</v>
      </c>
      <c r="W43" s="9">
        <f t="shared" ref="W43:W74" si="22">_xlfn.XLOOKUP($R43,$A$10:$A$36,$B$10:$B$36,"")</f>
        <v>4</v>
      </c>
      <c r="X43" s="9" t="str">
        <f t="shared" ref="X43:X74" si="23">$A$1&amp;_xlfn.TEXTJOIN($C$1,1,S43:T43)&amp;$A$2</f>
        <v>[4]</v>
      </c>
      <c r="Y43" s="9" t="str">
        <f t="shared" ref="Y43:Y74" si="24">VLOOKUP(R43,$A$10:$C$32,3,0)</f>
        <v>SpriteUi/Task/task_icon_2</v>
      </c>
      <c r="AA43" s="9">
        <f>_xlfn.XLOOKUP($K43,[1]配置!$D$5:$D$1003,[1]配置!$B$5:$B$1003,"")</f>
        <v>50004</v>
      </c>
      <c r="AB43" s="9">
        <f t="shared" ref="AB43:AB74" si="25">L43</f>
        <v>100</v>
      </c>
      <c r="AC43" s="9" t="str">
        <f t="shared" ref="AC43:AC74" si="26">IF(AB43=0,"",$B$2&amp;AA$9&amp;$B$2&amp;$B$1&amp;AA43)</f>
        <v>"ItemId":50004</v>
      </c>
      <c r="AD43" s="9" t="str">
        <f t="shared" ref="AD43:AD74" si="27">IF(AB43=0,"",$B$2&amp;AB$9&amp;$B$2&amp;$B$1&amp;AB43)</f>
        <v>"Num":100</v>
      </c>
      <c r="AE43" s="9" t="str">
        <f t="shared" ref="AE43:AE74" si="28">IF(AB43=0,"",$A$3&amp;_xlfn.TEXTJOIN($C$1,1,AC43:AD43)&amp;$A$4)</f>
        <v>{"ItemId":50004,"Num":100}</v>
      </c>
      <c r="AF43" s="9" t="str">
        <f t="shared" ref="AF43:AF74" si="29">$A$1&amp;_xlfn.TEXTJOIN($C$1,1,AE43)&amp;$A$2</f>
        <v>[{"ItemId":50004,"Num":100}]</v>
      </c>
      <c r="AG43" s="9">
        <f>_xlfn.XLOOKUP("钞票",[1]配置!$D$5:$D$1003,[1]配置!$B$5:$B$1003,"")</f>
        <v>50003</v>
      </c>
      <c r="AH43" s="9">
        <f t="shared" ref="AH43:AH74" si="30">N43</f>
        <v>0</v>
      </c>
      <c r="AI43" s="9" t="str">
        <f t="shared" si="14"/>
        <v/>
      </c>
      <c r="AJ43" s="9" t="str">
        <f t="shared" si="15"/>
        <v/>
      </c>
      <c r="AK43" s="9" t="str">
        <f t="shared" si="16"/>
        <v/>
      </c>
      <c r="AL43" s="9" t="str">
        <f t="shared" si="21"/>
        <v>[]</v>
      </c>
    </row>
    <row r="44" customHeight="1" spans="4:38">
      <c r="D44" s="18">
        <f t="shared" si="20"/>
        <v>3015</v>
      </c>
      <c r="E44" s="18">
        <v>3</v>
      </c>
      <c r="F44" s="18" t="s">
        <v>159</v>
      </c>
      <c r="G44" s="19" t="s">
        <v>124</v>
      </c>
      <c r="H44" s="19"/>
      <c r="I44" s="19"/>
      <c r="J44" s="19"/>
      <c r="K44" s="18" t="s">
        <v>146</v>
      </c>
      <c r="L44" s="18">
        <v>100</v>
      </c>
      <c r="M44" s="18"/>
      <c r="N44" s="18"/>
      <c r="O44" s="12"/>
      <c r="P44" s="12">
        <v>0</v>
      </c>
      <c r="Q44" s="12"/>
      <c r="R44" s="16" t="s">
        <v>125</v>
      </c>
      <c r="S44" s="16">
        <v>1</v>
      </c>
      <c r="T44" s="16"/>
      <c r="V44" s="9">
        <v>1</v>
      </c>
      <c r="W44" s="9">
        <f t="shared" si="22"/>
        <v>11</v>
      </c>
      <c r="X44" s="9" t="str">
        <f t="shared" si="23"/>
        <v>[1]</v>
      </c>
      <c r="Y44" s="9" t="str">
        <f t="shared" si="24"/>
        <v>SpriteUi/Task/task_icon_6</v>
      </c>
      <c r="AA44" s="9">
        <f>_xlfn.XLOOKUP($K44,[1]配置!$D$5:$D$1003,[1]配置!$B$5:$B$1003,"")</f>
        <v>50004</v>
      </c>
      <c r="AB44" s="9">
        <f t="shared" si="25"/>
        <v>100</v>
      </c>
      <c r="AC44" s="9" t="str">
        <f t="shared" si="26"/>
        <v>"ItemId":50004</v>
      </c>
      <c r="AD44" s="9" t="str">
        <f t="shared" si="27"/>
        <v>"Num":100</v>
      </c>
      <c r="AE44" s="9" t="str">
        <f t="shared" si="28"/>
        <v>{"ItemId":50004,"Num":100}</v>
      </c>
      <c r="AF44" s="9" t="str">
        <f t="shared" si="29"/>
        <v>[{"ItemId":50004,"Num":100}]</v>
      </c>
      <c r="AG44" s="9">
        <f>_xlfn.XLOOKUP("钞票",[1]配置!$D$5:$D$1003,[1]配置!$B$5:$B$1003,"")</f>
        <v>50003</v>
      </c>
      <c r="AH44" s="9">
        <f t="shared" si="30"/>
        <v>0</v>
      </c>
      <c r="AI44" s="9" t="str">
        <f t="shared" si="14"/>
        <v/>
      </c>
      <c r="AJ44" s="9" t="str">
        <f t="shared" si="15"/>
        <v/>
      </c>
      <c r="AK44" s="9" t="str">
        <f t="shared" si="16"/>
        <v/>
      </c>
      <c r="AL44" s="9" t="str">
        <f t="shared" si="21"/>
        <v>[]</v>
      </c>
    </row>
    <row r="45" customHeight="1" spans="4:38">
      <c r="D45" s="16">
        <f t="shared" si="20"/>
        <v>3016</v>
      </c>
      <c r="E45" s="16">
        <v>3</v>
      </c>
      <c r="F45" s="16" t="s">
        <v>87</v>
      </c>
      <c r="G45" s="20" t="s">
        <v>160</v>
      </c>
      <c r="H45" s="20"/>
      <c r="I45" s="20"/>
      <c r="J45" s="20"/>
      <c r="K45" s="25" t="s">
        <v>106</v>
      </c>
      <c r="L45" s="16">
        <v>20</v>
      </c>
      <c r="M45" s="16"/>
      <c r="N45" s="16"/>
      <c r="O45" s="12"/>
      <c r="P45" s="12">
        <f>B51</f>
        <v>6000104</v>
      </c>
      <c r="Q45" s="12"/>
      <c r="R45" s="16" t="s">
        <v>94</v>
      </c>
      <c r="S45" s="16">
        <f>60*5</f>
        <v>300</v>
      </c>
      <c r="T45" s="16"/>
      <c r="V45" s="9">
        <v>1</v>
      </c>
      <c r="W45" s="9">
        <f t="shared" si="22"/>
        <v>3</v>
      </c>
      <c r="X45" s="9" t="str">
        <f t="shared" si="23"/>
        <v>[300]</v>
      </c>
      <c r="Y45" s="9" t="str">
        <f t="shared" si="24"/>
        <v>SpriteUi/Task/task_icon_4</v>
      </c>
      <c r="AA45" s="9">
        <f>_xlfn.XLOOKUP($K45,[1]配置!$D$5:$D$1003,[1]配置!$B$5:$B$1003,"")</f>
        <v>50002</v>
      </c>
      <c r="AB45" s="9">
        <f t="shared" si="25"/>
        <v>20</v>
      </c>
      <c r="AC45" s="9" t="str">
        <f t="shared" si="26"/>
        <v>"ItemId":50002</v>
      </c>
      <c r="AD45" s="9" t="str">
        <f t="shared" si="27"/>
        <v>"Num":20</v>
      </c>
      <c r="AE45" s="9" t="str">
        <f t="shared" si="28"/>
        <v>{"ItemId":50002,"Num":20}</v>
      </c>
      <c r="AF45" s="9" t="str">
        <f t="shared" si="29"/>
        <v>[{"ItemId":50002,"Num":20}]</v>
      </c>
      <c r="AG45" s="9">
        <f>_xlfn.XLOOKUP("钞票",[1]配置!$D$5:$D$1003,[1]配置!$B$5:$B$1003,"")</f>
        <v>50003</v>
      </c>
      <c r="AH45" s="9">
        <f t="shared" si="30"/>
        <v>0</v>
      </c>
      <c r="AI45" s="9" t="str">
        <f t="shared" ref="AI45:AI56" si="31">IF(AH45=0,"",$B$2&amp;AG$9&amp;$B$2&amp;$B$1&amp;AG45)</f>
        <v/>
      </c>
      <c r="AJ45" s="9" t="str">
        <f t="shared" ref="AJ45:AJ56" si="32">IF(AH45=0,"",$B$2&amp;AH$9&amp;$B$2&amp;$B$1&amp;AH45)</f>
        <v/>
      </c>
      <c r="AK45" s="9" t="str">
        <f t="shared" ref="AK45:AK56" si="33">IF(AH45=0,"",$A$3&amp;_xlfn.TEXTJOIN($C$1,1,AI45:AJ45)&amp;$A$4)</f>
        <v/>
      </c>
      <c r="AL45" s="9" t="str">
        <f t="shared" si="21"/>
        <v>[]</v>
      </c>
    </row>
    <row r="46" customHeight="1" spans="4:38">
      <c r="D46" s="16">
        <f t="shared" ref="D46:D49" si="34">IF(E46=E45,D45+1,E46*1000+1)</f>
        <v>4001</v>
      </c>
      <c r="E46" s="16">
        <v>4</v>
      </c>
      <c r="F46" s="16" t="s">
        <v>87</v>
      </c>
      <c r="G46" s="17" t="s">
        <v>161</v>
      </c>
      <c r="H46" s="17"/>
      <c r="I46" s="17"/>
      <c r="J46" s="17"/>
      <c r="K46" s="25" t="s">
        <v>162</v>
      </c>
      <c r="L46" s="16">
        <v>1</v>
      </c>
      <c r="M46" s="16"/>
      <c r="N46" s="16"/>
      <c r="O46" s="12"/>
      <c r="P46" s="12">
        <v>0</v>
      </c>
      <c r="Q46" s="12"/>
      <c r="R46" s="16" t="s">
        <v>97</v>
      </c>
      <c r="S46" s="16">
        <v>1</v>
      </c>
      <c r="T46" s="31">
        <v>100</v>
      </c>
      <c r="V46" s="9">
        <v>1</v>
      </c>
      <c r="W46" s="9">
        <f t="shared" si="22"/>
        <v>1</v>
      </c>
      <c r="X46" s="9" t="str">
        <f t="shared" si="23"/>
        <v>[1,100]</v>
      </c>
      <c r="Y46" s="9" t="str">
        <f t="shared" si="24"/>
        <v>SpriteUi/Task/task_icon_1</v>
      </c>
      <c r="AA46" s="9">
        <f>_xlfn.XLOOKUP($K46,[1]配置!$D$5:$D$1003,[1]配置!$B$5:$B$1003,"")</f>
        <v>10001</v>
      </c>
      <c r="AB46" s="9">
        <f t="shared" si="25"/>
        <v>1</v>
      </c>
      <c r="AC46" s="9" t="str">
        <f t="shared" si="26"/>
        <v>"ItemId":10001</v>
      </c>
      <c r="AD46" s="9" t="str">
        <f t="shared" si="27"/>
        <v>"Num":1</v>
      </c>
      <c r="AE46" s="9" t="str">
        <f t="shared" si="28"/>
        <v>{"ItemId":10001,"Num":1}</v>
      </c>
      <c r="AF46" s="9" t="str">
        <f t="shared" si="29"/>
        <v>[{"ItemId":10001,"Num":1}]</v>
      </c>
      <c r="AG46" s="9">
        <f>_xlfn.XLOOKUP("钞票",[1]配置!$D$5:$D$1003,[1]配置!$B$5:$B$1003,"")</f>
        <v>50003</v>
      </c>
      <c r="AH46" s="9">
        <f t="shared" si="30"/>
        <v>0</v>
      </c>
      <c r="AI46" s="9" t="str">
        <f t="shared" si="31"/>
        <v/>
      </c>
      <c r="AJ46" s="9" t="str">
        <f t="shared" si="32"/>
        <v/>
      </c>
      <c r="AK46" s="9" t="str">
        <f t="shared" si="33"/>
        <v/>
      </c>
      <c r="AL46" s="9" t="str">
        <f t="shared" si="21"/>
        <v>[]</v>
      </c>
    </row>
    <row r="47" customHeight="1" spans="4:38">
      <c r="D47" s="16">
        <f t="shared" si="34"/>
        <v>4002</v>
      </c>
      <c r="E47" s="16">
        <v>4</v>
      </c>
      <c r="F47" s="16" t="s">
        <v>87</v>
      </c>
      <c r="G47" s="17" t="s">
        <v>124</v>
      </c>
      <c r="H47" s="17"/>
      <c r="I47" s="17"/>
      <c r="J47" s="17"/>
      <c r="K47" s="24" t="s">
        <v>146</v>
      </c>
      <c r="L47" s="16">
        <v>150</v>
      </c>
      <c r="M47" s="16"/>
      <c r="N47" s="16"/>
      <c r="O47" s="12"/>
      <c r="P47" s="12">
        <v>0</v>
      </c>
      <c r="Q47" s="12"/>
      <c r="R47" s="16" t="s">
        <v>125</v>
      </c>
      <c r="S47" s="16">
        <v>1</v>
      </c>
      <c r="T47" s="16"/>
      <c r="V47" s="9">
        <v>1</v>
      </c>
      <c r="W47" s="9">
        <f t="shared" si="22"/>
        <v>11</v>
      </c>
      <c r="X47" s="9" t="str">
        <f t="shared" si="23"/>
        <v>[1]</v>
      </c>
      <c r="Y47" s="9" t="str">
        <f t="shared" si="24"/>
        <v>SpriteUi/Task/task_icon_6</v>
      </c>
      <c r="AA47" s="9">
        <f>_xlfn.XLOOKUP($K47,[1]配置!$D$5:$D$1003,[1]配置!$B$5:$B$1003,"")</f>
        <v>50004</v>
      </c>
      <c r="AB47" s="9">
        <f t="shared" si="25"/>
        <v>150</v>
      </c>
      <c r="AC47" s="9" t="str">
        <f t="shared" si="26"/>
        <v>"ItemId":50004</v>
      </c>
      <c r="AD47" s="9" t="str">
        <f t="shared" si="27"/>
        <v>"Num":150</v>
      </c>
      <c r="AE47" s="9" t="str">
        <f t="shared" si="28"/>
        <v>{"ItemId":50004,"Num":150}</v>
      </c>
      <c r="AF47" s="9" t="str">
        <f t="shared" si="29"/>
        <v>[{"ItemId":50004,"Num":150}]</v>
      </c>
      <c r="AG47" s="9">
        <f>_xlfn.XLOOKUP("钞票",[1]配置!$D$5:$D$1003,[1]配置!$B$5:$B$1003,"")</f>
        <v>50003</v>
      </c>
      <c r="AH47" s="9">
        <f t="shared" si="30"/>
        <v>0</v>
      </c>
      <c r="AI47" s="9" t="str">
        <f t="shared" si="31"/>
        <v/>
      </c>
      <c r="AJ47" s="9" t="str">
        <f t="shared" si="32"/>
        <v/>
      </c>
      <c r="AK47" s="9" t="str">
        <f t="shared" si="33"/>
        <v/>
      </c>
      <c r="AL47" s="9" t="str">
        <f t="shared" si="21"/>
        <v>[]</v>
      </c>
    </row>
    <row r="48" customHeight="1" spans="4:38">
      <c r="D48" s="16">
        <f t="shared" si="34"/>
        <v>4003</v>
      </c>
      <c r="E48" s="16">
        <v>4</v>
      </c>
      <c r="F48" s="16" t="s">
        <v>87</v>
      </c>
      <c r="G48" s="17" t="s">
        <v>100</v>
      </c>
      <c r="H48" s="17"/>
      <c r="I48" s="17"/>
      <c r="J48" s="17"/>
      <c r="K48" s="24" t="s">
        <v>146</v>
      </c>
      <c r="L48" s="16">
        <v>150</v>
      </c>
      <c r="M48" s="16"/>
      <c r="N48" s="16"/>
      <c r="O48" s="12"/>
      <c r="P48" s="12">
        <v>0</v>
      </c>
      <c r="Q48" s="12"/>
      <c r="R48" s="16" t="s">
        <v>90</v>
      </c>
      <c r="S48" s="16">
        <v>2</v>
      </c>
      <c r="T48" s="16"/>
      <c r="V48" s="9">
        <v>1</v>
      </c>
      <c r="W48" s="9">
        <f t="shared" si="22"/>
        <v>4</v>
      </c>
      <c r="X48" s="9" t="str">
        <f t="shared" si="23"/>
        <v>[2]</v>
      </c>
      <c r="Y48" s="9" t="str">
        <f t="shared" si="24"/>
        <v>SpriteUi/Task/task_icon_2</v>
      </c>
      <c r="AA48" s="9">
        <f>_xlfn.XLOOKUP($K48,[1]配置!$D$5:$D$1003,[1]配置!$B$5:$B$1003,"")</f>
        <v>50004</v>
      </c>
      <c r="AB48" s="9">
        <f t="shared" si="25"/>
        <v>150</v>
      </c>
      <c r="AC48" s="9" t="str">
        <f t="shared" si="26"/>
        <v>"ItemId":50004</v>
      </c>
      <c r="AD48" s="9" t="str">
        <f t="shared" si="27"/>
        <v>"Num":150</v>
      </c>
      <c r="AE48" s="9" t="str">
        <f t="shared" si="28"/>
        <v>{"ItemId":50004,"Num":150}</v>
      </c>
      <c r="AF48" s="9" t="str">
        <f t="shared" si="29"/>
        <v>[{"ItemId":50004,"Num":150}]</v>
      </c>
      <c r="AG48" s="9">
        <f>_xlfn.XLOOKUP("钞票",[1]配置!$D$5:$D$1003,[1]配置!$B$5:$B$1003,"")</f>
        <v>50003</v>
      </c>
      <c r="AH48" s="9">
        <f t="shared" si="30"/>
        <v>0</v>
      </c>
      <c r="AI48" s="9" t="str">
        <f t="shared" si="31"/>
        <v/>
      </c>
      <c r="AJ48" s="9" t="str">
        <f t="shared" si="32"/>
        <v/>
      </c>
      <c r="AK48" s="9" t="str">
        <f t="shared" si="33"/>
        <v/>
      </c>
      <c r="AL48" s="9" t="str">
        <f t="shared" si="21"/>
        <v>[]</v>
      </c>
    </row>
    <row r="49" customHeight="1" spans="4:38">
      <c r="D49" s="22">
        <f t="shared" si="34"/>
        <v>4004</v>
      </c>
      <c r="E49" s="16">
        <v>4</v>
      </c>
      <c r="F49" s="16" t="s">
        <v>87</v>
      </c>
      <c r="G49" s="17" t="s">
        <v>163</v>
      </c>
      <c r="H49" s="17"/>
      <c r="I49" s="17"/>
      <c r="J49" s="17"/>
      <c r="K49" s="24" t="s">
        <v>146</v>
      </c>
      <c r="L49" s="16">
        <v>800</v>
      </c>
      <c r="M49" s="16"/>
      <c r="N49" s="16"/>
      <c r="O49" s="12"/>
      <c r="P49" s="12">
        <v>0</v>
      </c>
      <c r="Q49" s="12"/>
      <c r="R49" s="16" t="s">
        <v>144</v>
      </c>
      <c r="S49" s="16">
        <v>1</v>
      </c>
      <c r="T49" s="16"/>
      <c r="V49" s="9">
        <v>1</v>
      </c>
      <c r="W49" s="9">
        <f t="shared" si="22"/>
        <v>23</v>
      </c>
      <c r="X49" s="9" t="str">
        <f t="shared" si="23"/>
        <v>[1]</v>
      </c>
      <c r="Y49" s="9" t="str">
        <f t="shared" si="24"/>
        <v>SpriteUi/Task/task_icon_16</v>
      </c>
      <c r="AA49" s="9">
        <f>_xlfn.XLOOKUP($K49,[1]配置!$D$5:$D$1003,[1]配置!$B$5:$B$1003,"")</f>
        <v>50004</v>
      </c>
      <c r="AB49" s="9">
        <f t="shared" si="25"/>
        <v>800</v>
      </c>
      <c r="AC49" s="9" t="str">
        <f t="shared" si="26"/>
        <v>"ItemId":50004</v>
      </c>
      <c r="AD49" s="9" t="str">
        <f t="shared" si="27"/>
        <v>"Num":800</v>
      </c>
      <c r="AE49" s="9" t="str">
        <f t="shared" si="28"/>
        <v>{"ItemId":50004,"Num":800}</v>
      </c>
      <c r="AF49" s="9" t="str">
        <f t="shared" si="29"/>
        <v>[{"ItemId":50004,"Num":800}]</v>
      </c>
      <c r="AG49" s="9">
        <f>_xlfn.XLOOKUP("钞票",[1]配置!$D$5:$D$1003,[1]配置!$B$5:$B$1003,"")</f>
        <v>50003</v>
      </c>
      <c r="AH49" s="9">
        <f t="shared" si="30"/>
        <v>0</v>
      </c>
      <c r="AI49" s="9" t="str">
        <f t="shared" si="31"/>
        <v/>
      </c>
      <c r="AJ49" s="9" t="str">
        <f t="shared" si="32"/>
        <v/>
      </c>
      <c r="AK49" s="9" t="str">
        <f t="shared" si="33"/>
        <v/>
      </c>
      <c r="AL49" s="9" t="str">
        <f t="shared" si="21"/>
        <v>[]</v>
      </c>
    </row>
    <row r="50" customHeight="1" spans="4:38">
      <c r="D50" s="22">
        <f t="shared" ref="D50:D70" si="35">IF(E50=E49,D49+1,E50*1000+1)</f>
        <v>4005</v>
      </c>
      <c r="E50" s="16">
        <v>4</v>
      </c>
      <c r="F50" s="16" t="s">
        <v>87</v>
      </c>
      <c r="G50" s="21" t="s">
        <v>164</v>
      </c>
      <c r="H50" s="23"/>
      <c r="I50" s="23"/>
      <c r="J50" s="30"/>
      <c r="K50" s="24" t="s">
        <v>146</v>
      </c>
      <c r="L50" s="16">
        <v>200</v>
      </c>
      <c r="M50" s="16"/>
      <c r="N50" s="16"/>
      <c r="O50" s="12"/>
      <c r="P50" s="12">
        <f>B59</f>
        <v>6000205</v>
      </c>
      <c r="Q50" s="12"/>
      <c r="R50" s="16" t="s">
        <v>131</v>
      </c>
      <c r="S50" s="16">
        <v>10</v>
      </c>
      <c r="T50" s="16">
        <v>1</v>
      </c>
      <c r="V50" s="9">
        <v>1</v>
      </c>
      <c r="W50" s="9">
        <f t="shared" si="22"/>
        <v>17</v>
      </c>
      <c r="X50" s="9" t="str">
        <f t="shared" si="23"/>
        <v>[10,1]</v>
      </c>
      <c r="Y50" s="9" t="str">
        <f t="shared" si="24"/>
        <v>SpriteUi/Task/task_icon_6</v>
      </c>
      <c r="AA50" s="9">
        <f>_xlfn.XLOOKUP($K50,[1]配置!$D$5:$D$1003,[1]配置!$B$5:$B$1003,"")</f>
        <v>50004</v>
      </c>
      <c r="AB50" s="9">
        <f t="shared" si="25"/>
        <v>200</v>
      </c>
      <c r="AC50" s="9" t="str">
        <f t="shared" si="26"/>
        <v>"ItemId":50004</v>
      </c>
      <c r="AD50" s="9" t="str">
        <f t="shared" si="27"/>
        <v>"Num":200</v>
      </c>
      <c r="AE50" s="9" t="str">
        <f t="shared" si="28"/>
        <v>{"ItemId":50004,"Num":200}</v>
      </c>
      <c r="AF50" s="9" t="str">
        <f t="shared" si="29"/>
        <v>[{"ItemId":50004,"Num":200}]</v>
      </c>
      <c r="AG50" s="9">
        <f>_xlfn.XLOOKUP("钞票",[1]配置!$D$5:$D$1003,[1]配置!$B$5:$B$1003,"")</f>
        <v>50003</v>
      </c>
      <c r="AH50" s="9">
        <f t="shared" si="30"/>
        <v>0</v>
      </c>
      <c r="AI50" s="9" t="str">
        <f t="shared" si="31"/>
        <v/>
      </c>
      <c r="AJ50" s="9" t="str">
        <f t="shared" si="32"/>
        <v/>
      </c>
      <c r="AK50" s="9" t="str">
        <f t="shared" si="33"/>
        <v/>
      </c>
      <c r="AL50" s="9" t="str">
        <f t="shared" si="21"/>
        <v>[]</v>
      </c>
    </row>
    <row r="51" customHeight="1" spans="1:38">
      <c r="A51" s="24" t="s">
        <v>165</v>
      </c>
      <c r="B51" s="16">
        <v>6000104</v>
      </c>
      <c r="D51" s="16">
        <f t="shared" si="35"/>
        <v>4006</v>
      </c>
      <c r="E51" s="16">
        <v>4</v>
      </c>
      <c r="F51" s="16" t="s">
        <v>87</v>
      </c>
      <c r="G51" s="21" t="s">
        <v>166</v>
      </c>
      <c r="H51" s="21"/>
      <c r="I51" s="21"/>
      <c r="J51" s="21"/>
      <c r="K51" s="25" t="s">
        <v>106</v>
      </c>
      <c r="L51" s="16">
        <v>20</v>
      </c>
      <c r="M51" s="16"/>
      <c r="N51" s="16"/>
      <c r="O51" s="12"/>
      <c r="P51" s="12">
        <v>0</v>
      </c>
      <c r="Q51" s="12"/>
      <c r="R51" s="16" t="s">
        <v>126</v>
      </c>
      <c r="S51" s="16">
        <v>3</v>
      </c>
      <c r="T51" s="16"/>
      <c r="V51" s="9">
        <v>1</v>
      </c>
      <c r="W51" s="9">
        <f t="shared" si="22"/>
        <v>14</v>
      </c>
      <c r="X51" s="9" t="str">
        <f t="shared" si="23"/>
        <v>[3]</v>
      </c>
      <c r="Y51" s="9" t="str">
        <f t="shared" si="24"/>
        <v>SpriteUi/Task/task_icon_12</v>
      </c>
      <c r="AA51" s="9">
        <f>_xlfn.XLOOKUP($K51,[1]配置!$D$5:$D$1003,[1]配置!$B$5:$B$1003,"")</f>
        <v>50002</v>
      </c>
      <c r="AB51" s="9">
        <f t="shared" si="25"/>
        <v>20</v>
      </c>
      <c r="AC51" s="9" t="str">
        <f t="shared" si="26"/>
        <v>"ItemId":50002</v>
      </c>
      <c r="AD51" s="9" t="str">
        <f t="shared" si="27"/>
        <v>"Num":20</v>
      </c>
      <c r="AE51" s="9" t="str">
        <f t="shared" si="28"/>
        <v>{"ItemId":50002,"Num":20}</v>
      </c>
      <c r="AF51" s="9" t="str">
        <f t="shared" si="29"/>
        <v>[{"ItemId":50002,"Num":20}]</v>
      </c>
      <c r="AG51" s="9">
        <f>_xlfn.XLOOKUP("钞票",[1]配置!$D$5:$D$1003,[1]配置!$B$5:$B$1003,"")</f>
        <v>50003</v>
      </c>
      <c r="AH51" s="9">
        <f t="shared" si="30"/>
        <v>0</v>
      </c>
      <c r="AI51" s="9" t="str">
        <f t="shared" si="31"/>
        <v/>
      </c>
      <c r="AJ51" s="9" t="str">
        <f t="shared" si="32"/>
        <v/>
      </c>
      <c r="AK51" s="9" t="str">
        <f t="shared" si="33"/>
        <v/>
      </c>
      <c r="AL51" s="9" t="str">
        <f t="shared" si="21"/>
        <v>[]</v>
      </c>
    </row>
    <row r="52" customHeight="1" spans="1:38">
      <c r="A52" s="24" t="s">
        <v>167</v>
      </c>
      <c r="B52" s="16">
        <v>6000105</v>
      </c>
      <c r="D52" s="16">
        <f t="shared" si="35"/>
        <v>4007</v>
      </c>
      <c r="E52" s="16">
        <v>4</v>
      </c>
      <c r="F52" s="16" t="s">
        <v>87</v>
      </c>
      <c r="G52" s="17" t="s">
        <v>132</v>
      </c>
      <c r="H52" s="17"/>
      <c r="I52" s="17"/>
      <c r="J52" s="17"/>
      <c r="K52" s="24" t="s">
        <v>168</v>
      </c>
      <c r="L52" s="16">
        <v>50</v>
      </c>
      <c r="M52" s="16"/>
      <c r="N52" s="16"/>
      <c r="O52" s="12"/>
      <c r="P52" s="12">
        <v>0</v>
      </c>
      <c r="Q52" s="12"/>
      <c r="R52" s="16" t="s">
        <v>90</v>
      </c>
      <c r="S52" s="16">
        <v>3</v>
      </c>
      <c r="T52" s="16"/>
      <c r="V52" s="9">
        <v>1</v>
      </c>
      <c r="W52" s="9">
        <f t="shared" si="22"/>
        <v>4</v>
      </c>
      <c r="X52" s="9" t="str">
        <f t="shared" si="23"/>
        <v>[3]</v>
      </c>
      <c r="Y52" s="9" t="str">
        <f t="shared" si="24"/>
        <v>SpriteUi/Task/task_icon_2</v>
      </c>
      <c r="AA52" s="9">
        <f>_xlfn.XLOOKUP($K52,[1]配置!$D$5:$D$1003,[1]配置!$B$5:$B$1003,"")</f>
        <v>50005</v>
      </c>
      <c r="AB52" s="9">
        <f t="shared" si="25"/>
        <v>50</v>
      </c>
      <c r="AC52" s="9" t="str">
        <f t="shared" si="26"/>
        <v>"ItemId":50005</v>
      </c>
      <c r="AD52" s="9" t="str">
        <f t="shared" si="27"/>
        <v>"Num":50</v>
      </c>
      <c r="AE52" s="9" t="str">
        <f t="shared" si="28"/>
        <v>{"ItemId":50005,"Num":50}</v>
      </c>
      <c r="AF52" s="9" t="str">
        <f t="shared" si="29"/>
        <v>[{"ItemId":50005,"Num":50}]</v>
      </c>
      <c r="AG52" s="9">
        <f>_xlfn.XLOOKUP("钞票",[1]配置!$D$5:$D$1003,[1]配置!$B$5:$B$1003,"")</f>
        <v>50003</v>
      </c>
      <c r="AH52" s="9">
        <f t="shared" si="30"/>
        <v>0</v>
      </c>
      <c r="AI52" s="9" t="str">
        <f t="shared" si="31"/>
        <v/>
      </c>
      <c r="AJ52" s="9" t="str">
        <f t="shared" si="32"/>
        <v/>
      </c>
      <c r="AK52" s="9" t="str">
        <f t="shared" si="33"/>
        <v/>
      </c>
      <c r="AL52" s="9" t="str">
        <f t="shared" si="21"/>
        <v>[]</v>
      </c>
    </row>
    <row r="53" customHeight="1" spans="1:38">
      <c r="A53" s="24" t="s">
        <v>169</v>
      </c>
      <c r="B53" s="16">
        <v>6000106</v>
      </c>
      <c r="D53" s="16">
        <f t="shared" si="35"/>
        <v>4008</v>
      </c>
      <c r="E53" s="16">
        <v>4</v>
      </c>
      <c r="F53" s="16" t="s">
        <v>87</v>
      </c>
      <c r="G53" s="17" t="s">
        <v>170</v>
      </c>
      <c r="H53" s="17"/>
      <c r="I53" s="17"/>
      <c r="J53" s="17"/>
      <c r="K53" s="24" t="s">
        <v>146</v>
      </c>
      <c r="L53" s="16">
        <v>2000</v>
      </c>
      <c r="M53" s="16"/>
      <c r="N53" s="16"/>
      <c r="O53" s="12"/>
      <c r="P53" s="12">
        <v>0</v>
      </c>
      <c r="Q53" s="12"/>
      <c r="R53" s="16" t="s">
        <v>97</v>
      </c>
      <c r="S53" s="16">
        <v>3</v>
      </c>
      <c r="T53" s="16">
        <f>ROUNDUP(_xlfn.XLOOKUP(S53,主线中转!$A$23:$A$32,主线中转!$B$23:$B$32)*_xlfn.XLOOKUP(E53,主线中转!$D$8:$D$127,主线中转!$E$8:$E$127)/10,0)*10</f>
        <v>100</v>
      </c>
      <c r="V53" s="9">
        <v>1</v>
      </c>
      <c r="W53" s="9">
        <f t="shared" si="22"/>
        <v>1</v>
      </c>
      <c r="X53" s="9" t="str">
        <f t="shared" si="23"/>
        <v>[3,100]</v>
      </c>
      <c r="Y53" s="9" t="str">
        <f t="shared" si="24"/>
        <v>SpriteUi/Task/task_icon_1</v>
      </c>
      <c r="AA53" s="9">
        <f>_xlfn.XLOOKUP($K53,[1]配置!$D$5:$D$1003,[1]配置!$B$5:$B$1003,"")</f>
        <v>50004</v>
      </c>
      <c r="AB53" s="9">
        <f t="shared" si="25"/>
        <v>2000</v>
      </c>
      <c r="AC53" s="9" t="str">
        <f t="shared" si="26"/>
        <v>"ItemId":50004</v>
      </c>
      <c r="AD53" s="9" t="str">
        <f t="shared" si="27"/>
        <v>"Num":2000</v>
      </c>
      <c r="AE53" s="9" t="str">
        <f t="shared" si="28"/>
        <v>{"ItemId":50004,"Num":2000}</v>
      </c>
      <c r="AF53" s="9" t="str">
        <f t="shared" si="29"/>
        <v>[{"ItemId":50004,"Num":2000}]</v>
      </c>
      <c r="AG53" s="9">
        <f>_xlfn.XLOOKUP("钞票",[1]配置!$D$5:$D$1003,[1]配置!$B$5:$B$1003,"")</f>
        <v>50003</v>
      </c>
      <c r="AH53" s="9">
        <f t="shared" si="30"/>
        <v>0</v>
      </c>
      <c r="AI53" s="9" t="str">
        <f t="shared" si="31"/>
        <v/>
      </c>
      <c r="AJ53" s="9" t="str">
        <f t="shared" si="32"/>
        <v/>
      </c>
      <c r="AK53" s="9" t="str">
        <f t="shared" si="33"/>
        <v/>
      </c>
      <c r="AL53" s="9" t="str">
        <f t="shared" si="21"/>
        <v>[]</v>
      </c>
    </row>
    <row r="54" customHeight="1" spans="1:38">
      <c r="A54" s="24" t="s">
        <v>171</v>
      </c>
      <c r="B54" s="16">
        <v>6000107</v>
      </c>
      <c r="D54" s="16">
        <f t="shared" si="35"/>
        <v>4009</v>
      </c>
      <c r="E54" s="16">
        <v>4</v>
      </c>
      <c r="F54" s="16" t="s">
        <v>87</v>
      </c>
      <c r="G54" s="21" t="s">
        <v>172</v>
      </c>
      <c r="H54" s="23"/>
      <c r="I54" s="23"/>
      <c r="J54" s="30"/>
      <c r="K54" s="24" t="s">
        <v>146</v>
      </c>
      <c r="L54" s="16">
        <v>200</v>
      </c>
      <c r="M54" s="16"/>
      <c r="N54" s="16"/>
      <c r="O54" s="12"/>
      <c r="P54" s="12">
        <v>0</v>
      </c>
      <c r="Q54" s="12"/>
      <c r="R54" s="16" t="s">
        <v>131</v>
      </c>
      <c r="S54" s="16">
        <v>10</v>
      </c>
      <c r="T54" s="16">
        <v>2</v>
      </c>
      <c r="V54" s="9">
        <v>1</v>
      </c>
      <c r="W54" s="9">
        <f t="shared" si="22"/>
        <v>17</v>
      </c>
      <c r="X54" s="9" t="str">
        <f t="shared" si="23"/>
        <v>[10,2]</v>
      </c>
      <c r="Y54" s="9" t="str">
        <f t="shared" si="24"/>
        <v>SpriteUi/Task/task_icon_6</v>
      </c>
      <c r="AA54" s="9">
        <f>_xlfn.XLOOKUP($K54,[1]配置!$D$5:$D$1003,[1]配置!$B$5:$B$1003,"")</f>
        <v>50004</v>
      </c>
      <c r="AB54" s="9">
        <f t="shared" si="25"/>
        <v>200</v>
      </c>
      <c r="AC54" s="9" t="str">
        <f t="shared" si="26"/>
        <v>"ItemId":50004</v>
      </c>
      <c r="AD54" s="9" t="str">
        <f t="shared" si="27"/>
        <v>"Num":200</v>
      </c>
      <c r="AE54" s="9" t="str">
        <f t="shared" si="28"/>
        <v>{"ItemId":50004,"Num":200}</v>
      </c>
      <c r="AF54" s="9" t="str">
        <f t="shared" si="29"/>
        <v>[{"ItemId":50004,"Num":200}]</v>
      </c>
      <c r="AG54" s="9">
        <f>_xlfn.XLOOKUP("钞票",[1]配置!$D$5:$D$1003,[1]配置!$B$5:$B$1003,"")</f>
        <v>50003</v>
      </c>
      <c r="AH54" s="9">
        <f t="shared" si="30"/>
        <v>0</v>
      </c>
      <c r="AI54" s="9" t="str">
        <f t="shared" si="31"/>
        <v/>
      </c>
      <c r="AJ54" s="9" t="str">
        <f t="shared" si="32"/>
        <v/>
      </c>
      <c r="AK54" s="9" t="str">
        <f t="shared" si="33"/>
        <v/>
      </c>
      <c r="AL54" s="9" t="str">
        <f t="shared" si="21"/>
        <v>[]</v>
      </c>
    </row>
    <row r="55" customHeight="1" spans="1:38">
      <c r="A55" s="24" t="s">
        <v>173</v>
      </c>
      <c r="B55" s="16">
        <v>6000108</v>
      </c>
      <c r="D55" s="16">
        <f t="shared" si="35"/>
        <v>4010</v>
      </c>
      <c r="E55" s="16">
        <v>4</v>
      </c>
      <c r="F55" s="16" t="s">
        <v>87</v>
      </c>
      <c r="G55" s="21" t="s">
        <v>174</v>
      </c>
      <c r="H55" s="21"/>
      <c r="I55" s="21"/>
      <c r="J55" s="21"/>
      <c r="K55" s="24" t="s">
        <v>146</v>
      </c>
      <c r="L55" s="16">
        <v>500</v>
      </c>
      <c r="M55" s="16"/>
      <c r="N55" s="16"/>
      <c r="O55" s="12"/>
      <c r="P55" s="12">
        <v>0</v>
      </c>
      <c r="Q55" s="12"/>
      <c r="R55" s="16" t="s">
        <v>126</v>
      </c>
      <c r="S55" s="16">
        <v>5</v>
      </c>
      <c r="T55" s="16"/>
      <c r="V55" s="9">
        <v>1</v>
      </c>
      <c r="W55" s="9">
        <f t="shared" si="22"/>
        <v>14</v>
      </c>
      <c r="X55" s="9" t="str">
        <f t="shared" si="23"/>
        <v>[5]</v>
      </c>
      <c r="Y55" s="9" t="str">
        <f t="shared" si="24"/>
        <v>SpriteUi/Task/task_icon_12</v>
      </c>
      <c r="AA55" s="9">
        <f>_xlfn.XLOOKUP($K55,[1]配置!$D$5:$D$1003,[1]配置!$B$5:$B$1003,"")</f>
        <v>50004</v>
      </c>
      <c r="AB55" s="9">
        <f t="shared" si="25"/>
        <v>500</v>
      </c>
      <c r="AC55" s="9" t="str">
        <f t="shared" si="26"/>
        <v>"ItemId":50004</v>
      </c>
      <c r="AD55" s="9" t="str">
        <f t="shared" si="27"/>
        <v>"Num":500</v>
      </c>
      <c r="AE55" s="9" t="str">
        <f t="shared" si="28"/>
        <v>{"ItemId":50004,"Num":500}</v>
      </c>
      <c r="AF55" s="9" t="str">
        <f t="shared" si="29"/>
        <v>[{"ItemId":50004,"Num":500}]</v>
      </c>
      <c r="AG55" s="9">
        <f>_xlfn.XLOOKUP("钞票",[1]配置!$D$5:$D$1003,[1]配置!$B$5:$B$1003,"")</f>
        <v>50003</v>
      </c>
      <c r="AH55" s="9">
        <f t="shared" si="30"/>
        <v>0</v>
      </c>
      <c r="AI55" s="9" t="str">
        <f t="shared" si="31"/>
        <v/>
      </c>
      <c r="AJ55" s="9" t="str">
        <f t="shared" si="32"/>
        <v/>
      </c>
      <c r="AK55" s="9" t="str">
        <f t="shared" si="33"/>
        <v/>
      </c>
      <c r="AL55" s="9" t="str">
        <f t="shared" si="21"/>
        <v>[]</v>
      </c>
    </row>
    <row r="56" customHeight="1" spans="1:38">
      <c r="A56" s="24" t="s">
        <v>175</v>
      </c>
      <c r="B56" s="16">
        <v>6000202</v>
      </c>
      <c r="D56" s="16">
        <f t="shared" si="35"/>
        <v>4011</v>
      </c>
      <c r="E56" s="16">
        <v>4</v>
      </c>
      <c r="F56" s="16" t="s">
        <v>87</v>
      </c>
      <c r="G56" s="17" t="s">
        <v>158</v>
      </c>
      <c r="H56" s="17"/>
      <c r="I56" s="17"/>
      <c r="J56" s="17"/>
      <c r="K56" s="25" t="s">
        <v>162</v>
      </c>
      <c r="L56" s="16">
        <v>1</v>
      </c>
      <c r="M56" s="16"/>
      <c r="N56" s="16"/>
      <c r="O56" s="12"/>
      <c r="P56" s="12">
        <v>0</v>
      </c>
      <c r="Q56" s="12"/>
      <c r="R56" s="16" t="s">
        <v>90</v>
      </c>
      <c r="S56" s="16">
        <v>4</v>
      </c>
      <c r="T56" s="16"/>
      <c r="V56" s="9">
        <v>1</v>
      </c>
      <c r="W56" s="9">
        <f t="shared" si="22"/>
        <v>4</v>
      </c>
      <c r="X56" s="9" t="str">
        <f t="shared" si="23"/>
        <v>[4]</v>
      </c>
      <c r="Y56" s="9" t="str">
        <f t="shared" si="24"/>
        <v>SpriteUi/Task/task_icon_2</v>
      </c>
      <c r="AA56" s="9">
        <f>_xlfn.XLOOKUP($K56,[1]配置!$D$5:$D$1003,[1]配置!$B$5:$B$1003,"")</f>
        <v>10001</v>
      </c>
      <c r="AB56" s="9">
        <f t="shared" si="25"/>
        <v>1</v>
      </c>
      <c r="AC56" s="9" t="str">
        <f t="shared" si="26"/>
        <v>"ItemId":10001</v>
      </c>
      <c r="AD56" s="9" t="str">
        <f t="shared" si="27"/>
        <v>"Num":1</v>
      </c>
      <c r="AE56" s="9" t="str">
        <f t="shared" si="28"/>
        <v>{"ItemId":10001,"Num":1}</v>
      </c>
      <c r="AF56" s="9" t="str">
        <f t="shared" si="29"/>
        <v>[{"ItemId":10001,"Num":1}]</v>
      </c>
      <c r="AG56" s="9">
        <f>_xlfn.XLOOKUP("钞票",[1]配置!$D$5:$D$1003,[1]配置!$B$5:$B$1003,"")</f>
        <v>50003</v>
      </c>
      <c r="AH56" s="9">
        <f t="shared" si="30"/>
        <v>0</v>
      </c>
      <c r="AI56" s="9" t="str">
        <f t="shared" si="31"/>
        <v/>
      </c>
      <c r="AJ56" s="9" t="str">
        <f t="shared" si="32"/>
        <v/>
      </c>
      <c r="AK56" s="9" t="str">
        <f t="shared" si="33"/>
        <v/>
      </c>
      <c r="AL56" s="9" t="str">
        <f t="shared" si="21"/>
        <v>[]</v>
      </c>
    </row>
    <row r="57" customHeight="1" spans="1:38">
      <c r="A57" s="24" t="s">
        <v>176</v>
      </c>
      <c r="B57" s="16">
        <v>6000203</v>
      </c>
      <c r="D57" s="16">
        <f t="shared" si="35"/>
        <v>4012</v>
      </c>
      <c r="E57" s="16">
        <v>4</v>
      </c>
      <c r="F57" s="16" t="s">
        <v>87</v>
      </c>
      <c r="G57" s="17" t="s">
        <v>124</v>
      </c>
      <c r="H57" s="17"/>
      <c r="I57" s="17"/>
      <c r="J57" s="17"/>
      <c r="K57" s="24" t="s">
        <v>146</v>
      </c>
      <c r="L57" s="16">
        <v>500</v>
      </c>
      <c r="M57" s="16"/>
      <c r="N57" s="16"/>
      <c r="O57" s="12"/>
      <c r="P57" s="12">
        <v>0</v>
      </c>
      <c r="Q57" s="12"/>
      <c r="R57" s="16" t="s">
        <v>125</v>
      </c>
      <c r="S57" s="16">
        <v>1</v>
      </c>
      <c r="T57" s="16"/>
      <c r="V57" s="9">
        <v>1</v>
      </c>
      <c r="W57" s="9">
        <f t="shared" si="22"/>
        <v>11</v>
      </c>
      <c r="X57" s="9" t="str">
        <f t="shared" si="23"/>
        <v>[1]</v>
      </c>
      <c r="Y57" s="9" t="str">
        <f t="shared" si="24"/>
        <v>SpriteUi/Task/task_icon_6</v>
      </c>
      <c r="AA57" s="9">
        <f>_xlfn.XLOOKUP($K57,[1]配置!$D$5:$D$1003,[1]配置!$B$5:$B$1003,"")</f>
        <v>50004</v>
      </c>
      <c r="AB57" s="9">
        <f t="shared" si="25"/>
        <v>500</v>
      </c>
      <c r="AC57" s="9" t="str">
        <f t="shared" si="26"/>
        <v>"ItemId":50004</v>
      </c>
      <c r="AD57" s="9" t="str">
        <f t="shared" si="27"/>
        <v>"Num":500</v>
      </c>
      <c r="AE57" s="9" t="str">
        <f t="shared" si="28"/>
        <v>{"ItemId":50004,"Num":500}</v>
      </c>
      <c r="AF57" s="9" t="str">
        <f t="shared" si="29"/>
        <v>[{"ItemId":50004,"Num":500}]</v>
      </c>
      <c r="AG57" s="9">
        <f>_xlfn.XLOOKUP("钞票",[1]配置!$D$5:$D$1003,[1]配置!$B$5:$B$1003,"")</f>
        <v>50003</v>
      </c>
      <c r="AH57" s="9">
        <f t="shared" si="30"/>
        <v>0</v>
      </c>
      <c r="AL57" s="9" t="str">
        <f t="shared" si="21"/>
        <v>[]</v>
      </c>
    </row>
    <row r="58" customHeight="1" spans="1:38">
      <c r="A58" s="24" t="s">
        <v>177</v>
      </c>
      <c r="B58" s="16">
        <v>6000204</v>
      </c>
      <c r="D58" s="16">
        <f t="shared" si="35"/>
        <v>4013</v>
      </c>
      <c r="E58" s="16">
        <v>4</v>
      </c>
      <c r="F58" s="16" t="s">
        <v>87</v>
      </c>
      <c r="G58" s="17" t="s">
        <v>178</v>
      </c>
      <c r="H58" s="17"/>
      <c r="I58" s="17"/>
      <c r="J58" s="17"/>
      <c r="K58" s="24" t="s">
        <v>146</v>
      </c>
      <c r="L58" s="16">
        <v>1000</v>
      </c>
      <c r="M58" s="16"/>
      <c r="N58" s="16"/>
      <c r="O58" s="12"/>
      <c r="P58" s="12">
        <v>0</v>
      </c>
      <c r="Q58" s="12"/>
      <c r="R58" s="16" t="s">
        <v>97</v>
      </c>
      <c r="S58" s="16">
        <v>4</v>
      </c>
      <c r="T58" s="16">
        <f>ROUNDUP(_xlfn.XLOOKUP(S58,主线中转!$A$23:$A$32,主线中转!$B$23:$B$32)*_xlfn.XLOOKUP(E58,主线中转!$D$8:$D$127,主线中转!$E$8:$E$127)/10,0)*10</f>
        <v>120</v>
      </c>
      <c r="V58" s="9">
        <v>1</v>
      </c>
      <c r="W58" s="9">
        <f t="shared" si="22"/>
        <v>1</v>
      </c>
      <c r="X58" s="9" t="str">
        <f t="shared" si="23"/>
        <v>[4,120]</v>
      </c>
      <c r="Y58" s="9" t="str">
        <f t="shared" si="24"/>
        <v>SpriteUi/Task/task_icon_1</v>
      </c>
      <c r="AA58" s="9">
        <f>_xlfn.XLOOKUP($K58,[1]配置!$D$5:$D$1003,[1]配置!$B$5:$B$1003,"")</f>
        <v>50004</v>
      </c>
      <c r="AB58" s="9">
        <f t="shared" si="25"/>
        <v>1000</v>
      </c>
      <c r="AC58" s="9" t="str">
        <f t="shared" si="26"/>
        <v>"ItemId":50004</v>
      </c>
      <c r="AD58" s="9" t="str">
        <f t="shared" si="27"/>
        <v>"Num":1000</v>
      </c>
      <c r="AE58" s="9" t="str">
        <f t="shared" si="28"/>
        <v>{"ItemId":50004,"Num":1000}</v>
      </c>
      <c r="AF58" s="9" t="str">
        <f t="shared" si="29"/>
        <v>[{"ItemId":50004,"Num":1000}]</v>
      </c>
      <c r="AG58" s="9">
        <f>_xlfn.XLOOKUP("钞票",[1]配置!$D$5:$D$1003,[1]配置!$B$5:$B$1003,"")</f>
        <v>50003</v>
      </c>
      <c r="AH58" s="9">
        <f t="shared" si="30"/>
        <v>0</v>
      </c>
      <c r="AI58" s="9" t="str">
        <f>IF(AH58=0,"",$B$2&amp;AG$9&amp;$B$2&amp;$B$1&amp;AG58)</f>
        <v/>
      </c>
      <c r="AJ58" s="9" t="str">
        <f>IF(AH58=0,"",$B$2&amp;AH$9&amp;$B$2&amp;$B$1&amp;AH58)</f>
        <v/>
      </c>
      <c r="AK58" s="9" t="str">
        <f>IF(AH58=0,"",$A$3&amp;_xlfn.TEXTJOIN($C$1,1,AI58:AJ58)&amp;$A$4)</f>
        <v/>
      </c>
      <c r="AL58" s="9" t="str">
        <f t="shared" si="21"/>
        <v>[]</v>
      </c>
    </row>
    <row r="59" customHeight="1" spans="1:38">
      <c r="A59" s="24" t="s">
        <v>179</v>
      </c>
      <c r="B59" s="16">
        <v>6000205</v>
      </c>
      <c r="D59" s="16">
        <f t="shared" si="35"/>
        <v>4014</v>
      </c>
      <c r="E59" s="16">
        <v>4</v>
      </c>
      <c r="F59" s="16" t="s">
        <v>87</v>
      </c>
      <c r="G59" s="21" t="s">
        <v>180</v>
      </c>
      <c r="H59" s="23"/>
      <c r="I59" s="23"/>
      <c r="J59" s="30"/>
      <c r="K59" s="24" t="s">
        <v>146</v>
      </c>
      <c r="L59" s="16">
        <v>500</v>
      </c>
      <c r="M59" s="16"/>
      <c r="N59" s="16"/>
      <c r="O59" s="12"/>
      <c r="P59" s="12">
        <v>0</v>
      </c>
      <c r="Q59" s="12"/>
      <c r="R59" s="16" t="s">
        <v>131</v>
      </c>
      <c r="S59" s="16">
        <v>10</v>
      </c>
      <c r="T59" s="16">
        <v>3</v>
      </c>
      <c r="V59" s="9">
        <v>1</v>
      </c>
      <c r="W59" s="9">
        <f t="shared" si="22"/>
        <v>17</v>
      </c>
      <c r="X59" s="9" t="str">
        <f t="shared" si="23"/>
        <v>[10,3]</v>
      </c>
      <c r="Y59" s="9" t="str">
        <f t="shared" si="24"/>
        <v>SpriteUi/Task/task_icon_6</v>
      </c>
      <c r="AA59" s="9">
        <f>_xlfn.XLOOKUP($K59,[1]配置!$D$5:$D$1003,[1]配置!$B$5:$B$1003,"")</f>
        <v>50004</v>
      </c>
      <c r="AB59" s="9">
        <f t="shared" si="25"/>
        <v>500</v>
      </c>
      <c r="AC59" s="9" t="str">
        <f t="shared" si="26"/>
        <v>"ItemId":50004</v>
      </c>
      <c r="AD59" s="9" t="str">
        <f t="shared" si="27"/>
        <v>"Num":500</v>
      </c>
      <c r="AE59" s="9" t="str">
        <f t="shared" si="28"/>
        <v>{"ItemId":50004,"Num":500}</v>
      </c>
      <c r="AF59" s="9" t="str">
        <f t="shared" si="29"/>
        <v>[{"ItemId":50004,"Num":500}]</v>
      </c>
      <c r="AG59" s="9">
        <f>_xlfn.XLOOKUP("钞票",[1]配置!$D$5:$D$1003,[1]配置!$B$5:$B$1003,"")</f>
        <v>50003</v>
      </c>
      <c r="AH59" s="9">
        <f t="shared" si="30"/>
        <v>0</v>
      </c>
      <c r="AL59" s="9" t="str">
        <f t="shared" si="21"/>
        <v>[]</v>
      </c>
    </row>
    <row r="60" customHeight="1" spans="1:38">
      <c r="A60" s="24" t="s">
        <v>181</v>
      </c>
      <c r="B60" s="16">
        <v>6000206</v>
      </c>
      <c r="D60" s="16">
        <f t="shared" si="35"/>
        <v>4015</v>
      </c>
      <c r="E60" s="16">
        <v>4</v>
      </c>
      <c r="F60" s="16" t="s">
        <v>87</v>
      </c>
      <c r="G60" s="21" t="s">
        <v>182</v>
      </c>
      <c r="H60" s="21"/>
      <c r="I60" s="21"/>
      <c r="J60" s="21"/>
      <c r="K60" s="25" t="s">
        <v>106</v>
      </c>
      <c r="L60" s="16">
        <v>30</v>
      </c>
      <c r="M60" s="16"/>
      <c r="N60" s="16"/>
      <c r="O60" s="12"/>
      <c r="P60" s="12">
        <v>0</v>
      </c>
      <c r="Q60" s="12"/>
      <c r="R60" s="16" t="s">
        <v>126</v>
      </c>
      <c r="S60" s="16">
        <v>7</v>
      </c>
      <c r="T60" s="16"/>
      <c r="V60" s="9">
        <v>1</v>
      </c>
      <c r="W60" s="9">
        <f t="shared" si="22"/>
        <v>14</v>
      </c>
      <c r="X60" s="9" t="str">
        <f t="shared" si="23"/>
        <v>[7]</v>
      </c>
      <c r="Y60" s="9" t="str">
        <f t="shared" si="24"/>
        <v>SpriteUi/Task/task_icon_12</v>
      </c>
      <c r="AA60" s="9">
        <f>_xlfn.XLOOKUP($K60,[1]配置!$D$5:$D$1003,[1]配置!$B$5:$B$1003,"")</f>
        <v>50002</v>
      </c>
      <c r="AB60" s="9">
        <f t="shared" si="25"/>
        <v>30</v>
      </c>
      <c r="AC60" s="9" t="str">
        <f t="shared" si="26"/>
        <v>"ItemId":50002</v>
      </c>
      <c r="AD60" s="9" t="str">
        <f t="shared" si="27"/>
        <v>"Num":30</v>
      </c>
      <c r="AE60" s="9" t="str">
        <f t="shared" si="28"/>
        <v>{"ItemId":50002,"Num":30}</v>
      </c>
      <c r="AF60" s="9" t="str">
        <f t="shared" si="29"/>
        <v>[{"ItemId":50002,"Num":30}]</v>
      </c>
      <c r="AG60" s="9">
        <f>_xlfn.XLOOKUP("钞票",[1]配置!$D$5:$D$1003,[1]配置!$B$5:$B$1003,"")</f>
        <v>50003</v>
      </c>
      <c r="AH60" s="9">
        <f t="shared" si="30"/>
        <v>0</v>
      </c>
      <c r="AL60" s="9" t="str">
        <f t="shared" si="21"/>
        <v>[]</v>
      </c>
    </row>
    <row r="61" customHeight="1" spans="1:38">
      <c r="A61" s="25" t="s">
        <v>183</v>
      </c>
      <c r="B61" s="16">
        <v>1000102</v>
      </c>
      <c r="D61" s="16">
        <f t="shared" si="35"/>
        <v>4016</v>
      </c>
      <c r="E61" s="16">
        <v>4</v>
      </c>
      <c r="F61" s="16" t="s">
        <v>87</v>
      </c>
      <c r="G61" s="17" t="s">
        <v>184</v>
      </c>
      <c r="H61" s="17"/>
      <c r="I61" s="17"/>
      <c r="J61" s="17"/>
      <c r="K61" s="25" t="s">
        <v>106</v>
      </c>
      <c r="L61" s="16">
        <v>50</v>
      </c>
      <c r="M61" s="16"/>
      <c r="N61" s="16"/>
      <c r="O61" s="12"/>
      <c r="P61" s="12">
        <f>B52</f>
        <v>6000105</v>
      </c>
      <c r="Q61" s="12"/>
      <c r="R61" s="16" t="s">
        <v>94</v>
      </c>
      <c r="S61" s="16">
        <f>60*0.5</f>
        <v>30</v>
      </c>
      <c r="T61" s="16"/>
      <c r="V61" s="9">
        <v>1</v>
      </c>
      <c r="W61" s="9">
        <f t="shared" si="22"/>
        <v>3</v>
      </c>
      <c r="X61" s="9" t="str">
        <f t="shared" si="23"/>
        <v>[30]</v>
      </c>
      <c r="Y61" s="9" t="str">
        <f t="shared" si="24"/>
        <v>SpriteUi/Task/task_icon_4</v>
      </c>
      <c r="AA61" s="9">
        <f>_xlfn.XLOOKUP($K61,[1]配置!$D$5:$D$1003,[1]配置!$B$5:$B$1003,"")</f>
        <v>50002</v>
      </c>
      <c r="AB61" s="9">
        <f t="shared" si="25"/>
        <v>50</v>
      </c>
      <c r="AC61" s="9" t="str">
        <f t="shared" si="26"/>
        <v>"ItemId":50002</v>
      </c>
      <c r="AD61" s="9" t="str">
        <f t="shared" si="27"/>
        <v>"Num":50</v>
      </c>
      <c r="AE61" s="9" t="str">
        <f t="shared" si="28"/>
        <v>{"ItemId":50002,"Num":50}</v>
      </c>
      <c r="AF61" s="9" t="str">
        <f t="shared" si="29"/>
        <v>[{"ItemId":50002,"Num":50}]</v>
      </c>
      <c r="AG61" s="9">
        <f>_xlfn.XLOOKUP("钞票",[1]配置!$D$5:$D$1003,[1]配置!$B$5:$B$1003,"")</f>
        <v>50003</v>
      </c>
      <c r="AH61" s="9">
        <f t="shared" si="30"/>
        <v>0</v>
      </c>
      <c r="AI61" s="9" t="str">
        <f t="shared" ref="AI61:AI80" si="36">IF(AH61=0,"",$B$2&amp;AG$9&amp;$B$2&amp;$B$1&amp;AG61)</f>
        <v/>
      </c>
      <c r="AJ61" s="9" t="str">
        <f t="shared" ref="AJ61:AJ80" si="37">IF(AH61=0,"",$B$2&amp;AH$9&amp;$B$2&amp;$B$1&amp;AH61)</f>
        <v/>
      </c>
      <c r="AK61" s="9" t="str">
        <f t="shared" ref="AK61:AK80" si="38">IF(AH61=0,"",$A$3&amp;_xlfn.TEXTJOIN($C$1,1,AI61:AJ61)&amp;$A$4)</f>
        <v/>
      </c>
      <c r="AL61" s="9" t="str">
        <f t="shared" ref="AL61:AL92" si="39">$A$1&amp;_xlfn.TEXTJOIN($C$1,1,AK61)&amp;$A$2</f>
        <v>[]</v>
      </c>
    </row>
    <row r="62" customHeight="1" spans="1:38">
      <c r="A62" s="25" t="s">
        <v>185</v>
      </c>
      <c r="B62" s="16">
        <v>5000202</v>
      </c>
      <c r="D62" s="16">
        <f t="shared" si="35"/>
        <v>5001</v>
      </c>
      <c r="E62" s="16">
        <v>5</v>
      </c>
      <c r="F62" s="16" t="s">
        <v>87</v>
      </c>
      <c r="G62" s="17" t="s">
        <v>186</v>
      </c>
      <c r="H62" s="17"/>
      <c r="I62" s="17"/>
      <c r="J62" s="17"/>
      <c r="K62" s="24" t="s">
        <v>146</v>
      </c>
      <c r="L62" s="16">
        <v>4000</v>
      </c>
      <c r="M62" s="16"/>
      <c r="N62" s="16"/>
      <c r="O62" s="12"/>
      <c r="P62" s="12">
        <v>0</v>
      </c>
      <c r="Q62" s="12"/>
      <c r="R62" s="16" t="s">
        <v>97</v>
      </c>
      <c r="S62" s="16">
        <v>1</v>
      </c>
      <c r="T62" s="16">
        <f>ROUNDUP(_xlfn.XLOOKUP(S62,主线中转!$A$23:$A$32,主线中转!$B$23:$B$32)*_xlfn.XLOOKUP(E62,主线中转!$D$8:$D$127,主线中转!$E$8:$E$127)/10,0)*10</f>
        <v>70</v>
      </c>
      <c r="V62" s="9">
        <v>1</v>
      </c>
      <c r="W62" s="9">
        <f t="shared" si="22"/>
        <v>1</v>
      </c>
      <c r="X62" s="9" t="str">
        <f t="shared" si="23"/>
        <v>[1,70]</v>
      </c>
      <c r="Y62" s="9" t="str">
        <f t="shared" si="24"/>
        <v>SpriteUi/Task/task_icon_1</v>
      </c>
      <c r="AA62" s="9">
        <f>_xlfn.XLOOKUP($K62,[1]配置!$D$5:$D$1003,[1]配置!$B$5:$B$1003,"")</f>
        <v>50004</v>
      </c>
      <c r="AB62" s="9">
        <f t="shared" si="25"/>
        <v>4000</v>
      </c>
      <c r="AC62" s="9" t="str">
        <f t="shared" si="26"/>
        <v>"ItemId":50004</v>
      </c>
      <c r="AD62" s="9" t="str">
        <f t="shared" si="27"/>
        <v>"Num":4000</v>
      </c>
      <c r="AE62" s="9" t="str">
        <f t="shared" si="28"/>
        <v>{"ItemId":50004,"Num":4000}</v>
      </c>
      <c r="AF62" s="9" t="str">
        <f t="shared" si="29"/>
        <v>[{"ItemId":50004,"Num":4000}]</v>
      </c>
      <c r="AG62" s="9">
        <f>_xlfn.XLOOKUP("钞票",[1]配置!$D$5:$D$1003,[1]配置!$B$5:$B$1003,"")</f>
        <v>50003</v>
      </c>
      <c r="AH62" s="9">
        <f t="shared" si="30"/>
        <v>0</v>
      </c>
      <c r="AI62" s="9" t="str">
        <f t="shared" si="36"/>
        <v/>
      </c>
      <c r="AJ62" s="9" t="str">
        <f t="shared" si="37"/>
        <v/>
      </c>
      <c r="AK62" s="9" t="str">
        <f t="shared" si="38"/>
        <v/>
      </c>
      <c r="AL62" s="9" t="str">
        <f t="shared" si="39"/>
        <v>[]</v>
      </c>
    </row>
    <row r="63" customHeight="1" spans="4:38">
      <c r="D63" s="16">
        <f t="shared" ref="D63" si="40">IF(E63=E62,D62+1,E63*1000+1)</f>
        <v>5002</v>
      </c>
      <c r="E63" s="16">
        <v>5</v>
      </c>
      <c r="F63" s="16" t="s">
        <v>87</v>
      </c>
      <c r="G63" s="21" t="s">
        <v>187</v>
      </c>
      <c r="H63" s="23"/>
      <c r="I63" s="23"/>
      <c r="J63" s="30"/>
      <c r="K63" s="24" t="s">
        <v>168</v>
      </c>
      <c r="L63" s="16">
        <v>200</v>
      </c>
      <c r="M63" s="16"/>
      <c r="N63" s="16"/>
      <c r="O63" s="12"/>
      <c r="P63" s="12">
        <f>B56</f>
        <v>6000202</v>
      </c>
      <c r="Q63" s="12"/>
      <c r="R63" s="16" t="s">
        <v>131</v>
      </c>
      <c r="S63" s="16">
        <v>12</v>
      </c>
      <c r="T63" s="16">
        <v>1</v>
      </c>
      <c r="V63" s="9">
        <v>1</v>
      </c>
      <c r="W63" s="9">
        <f t="shared" si="22"/>
        <v>17</v>
      </c>
      <c r="X63" s="9" t="str">
        <f t="shared" si="23"/>
        <v>[12,1]</v>
      </c>
      <c r="Y63" s="9" t="str">
        <f t="shared" si="24"/>
        <v>SpriteUi/Task/task_icon_6</v>
      </c>
      <c r="AA63" s="9">
        <f>_xlfn.XLOOKUP($K63,[1]配置!$D$5:$D$1003,[1]配置!$B$5:$B$1003,"")</f>
        <v>50005</v>
      </c>
      <c r="AB63" s="9">
        <f t="shared" si="25"/>
        <v>200</v>
      </c>
      <c r="AC63" s="9" t="str">
        <f t="shared" si="26"/>
        <v>"ItemId":50005</v>
      </c>
      <c r="AD63" s="9" t="str">
        <f t="shared" si="27"/>
        <v>"Num":200</v>
      </c>
      <c r="AE63" s="9" t="str">
        <f t="shared" si="28"/>
        <v>{"ItemId":50005,"Num":200}</v>
      </c>
      <c r="AF63" s="9" t="str">
        <f t="shared" si="29"/>
        <v>[{"ItemId":50005,"Num":200}]</v>
      </c>
      <c r="AG63" s="9">
        <f>_xlfn.XLOOKUP("钞票",[1]配置!$D$5:$D$1003,[1]配置!$B$5:$B$1003,"")</f>
        <v>50003</v>
      </c>
      <c r="AH63" s="9">
        <f t="shared" si="30"/>
        <v>0</v>
      </c>
      <c r="AI63" s="9" t="str">
        <f t="shared" si="36"/>
        <v/>
      </c>
      <c r="AJ63" s="9" t="str">
        <f t="shared" si="37"/>
        <v/>
      </c>
      <c r="AK63" s="9" t="str">
        <f t="shared" si="38"/>
        <v/>
      </c>
      <c r="AL63" s="9" t="str">
        <f t="shared" si="39"/>
        <v>[]</v>
      </c>
    </row>
    <row r="64" customHeight="1" spans="4:38">
      <c r="D64" s="16">
        <f t="shared" si="35"/>
        <v>5003</v>
      </c>
      <c r="E64" s="16">
        <v>5</v>
      </c>
      <c r="F64" s="16" t="s">
        <v>87</v>
      </c>
      <c r="G64" s="17" t="s">
        <v>188</v>
      </c>
      <c r="H64" s="17"/>
      <c r="I64" s="17"/>
      <c r="J64" s="17"/>
      <c r="K64" s="24" t="s">
        <v>146</v>
      </c>
      <c r="L64" s="16">
        <v>500</v>
      </c>
      <c r="M64" s="16"/>
      <c r="N64" s="16"/>
      <c r="O64" s="12"/>
      <c r="P64" s="12">
        <v>0</v>
      </c>
      <c r="Q64" s="12"/>
      <c r="R64" s="16" t="s">
        <v>97</v>
      </c>
      <c r="S64" s="16">
        <v>2</v>
      </c>
      <c r="T64" s="16">
        <f>ROUNDUP(_xlfn.XLOOKUP(S64,主线中转!$A$23:$A$32,主线中转!$B$23:$B$32)*_xlfn.XLOOKUP(E64,主线中转!$D$8:$D$127,主线中转!$E$8:$E$127)/10,0)*10</f>
        <v>100</v>
      </c>
      <c r="V64" s="9">
        <v>1</v>
      </c>
      <c r="W64" s="9">
        <f t="shared" si="22"/>
        <v>1</v>
      </c>
      <c r="X64" s="9" t="str">
        <f t="shared" si="23"/>
        <v>[2,100]</v>
      </c>
      <c r="Y64" s="9" t="str">
        <f t="shared" si="24"/>
        <v>SpriteUi/Task/task_icon_1</v>
      </c>
      <c r="AA64" s="9">
        <f>_xlfn.XLOOKUP($K64,[1]配置!$D$5:$D$1003,[1]配置!$B$5:$B$1003,"")</f>
        <v>50004</v>
      </c>
      <c r="AB64" s="9">
        <f t="shared" si="25"/>
        <v>500</v>
      </c>
      <c r="AC64" s="9" t="str">
        <f t="shared" si="26"/>
        <v>"ItemId":50004</v>
      </c>
      <c r="AD64" s="9" t="str">
        <f t="shared" si="27"/>
        <v>"Num":500</v>
      </c>
      <c r="AE64" s="9" t="str">
        <f t="shared" si="28"/>
        <v>{"ItemId":50004,"Num":500}</v>
      </c>
      <c r="AF64" s="9" t="str">
        <f t="shared" si="29"/>
        <v>[{"ItemId":50004,"Num":500}]</v>
      </c>
      <c r="AG64" s="9">
        <f>_xlfn.XLOOKUP("钞票",[1]配置!$D$5:$D$1003,[1]配置!$B$5:$B$1003,"")</f>
        <v>50003</v>
      </c>
      <c r="AH64" s="9">
        <f t="shared" si="30"/>
        <v>0</v>
      </c>
      <c r="AI64" s="9" t="str">
        <f t="shared" si="36"/>
        <v/>
      </c>
      <c r="AJ64" s="9" t="str">
        <f t="shared" si="37"/>
        <v/>
      </c>
      <c r="AK64" s="9" t="str">
        <f t="shared" si="38"/>
        <v/>
      </c>
      <c r="AL64" s="9" t="str">
        <f t="shared" si="39"/>
        <v>[]</v>
      </c>
    </row>
    <row r="65" customHeight="1" spans="4:38">
      <c r="D65" s="16">
        <f t="shared" si="35"/>
        <v>5004</v>
      </c>
      <c r="E65" s="16">
        <v>5</v>
      </c>
      <c r="F65" s="16" t="s">
        <v>87</v>
      </c>
      <c r="G65" s="17" t="s">
        <v>189</v>
      </c>
      <c r="H65" s="17"/>
      <c r="I65" s="17"/>
      <c r="J65" s="17"/>
      <c r="K65" s="24" t="s">
        <v>146</v>
      </c>
      <c r="L65" s="16">
        <v>3000</v>
      </c>
      <c r="M65" s="16"/>
      <c r="N65" s="16"/>
      <c r="O65" s="12"/>
      <c r="P65" s="12">
        <v>0</v>
      </c>
      <c r="Q65" s="12"/>
      <c r="R65" s="16" t="s">
        <v>94</v>
      </c>
      <c r="S65" s="16">
        <f>60*5</f>
        <v>300</v>
      </c>
      <c r="T65" s="16"/>
      <c r="V65" s="9">
        <v>1</v>
      </c>
      <c r="W65" s="9">
        <f t="shared" si="22"/>
        <v>3</v>
      </c>
      <c r="X65" s="9" t="str">
        <f t="shared" si="23"/>
        <v>[300]</v>
      </c>
      <c r="Y65" s="9" t="str">
        <f t="shared" si="24"/>
        <v>SpriteUi/Task/task_icon_4</v>
      </c>
      <c r="AA65" s="9">
        <f>_xlfn.XLOOKUP($K65,[1]配置!$D$5:$D$1003,[1]配置!$B$5:$B$1003,"")</f>
        <v>50004</v>
      </c>
      <c r="AB65" s="9">
        <f t="shared" si="25"/>
        <v>3000</v>
      </c>
      <c r="AC65" s="9" t="str">
        <f t="shared" si="26"/>
        <v>"ItemId":50004</v>
      </c>
      <c r="AD65" s="9" t="str">
        <f t="shared" si="27"/>
        <v>"Num":3000</v>
      </c>
      <c r="AE65" s="9" t="str">
        <f t="shared" si="28"/>
        <v>{"ItemId":50004,"Num":3000}</v>
      </c>
      <c r="AF65" s="9" t="str">
        <f t="shared" si="29"/>
        <v>[{"ItemId":50004,"Num":3000}]</v>
      </c>
      <c r="AG65" s="9">
        <f>_xlfn.XLOOKUP("钞票",[1]配置!$D$5:$D$1003,[1]配置!$B$5:$B$1003,"")</f>
        <v>50003</v>
      </c>
      <c r="AH65" s="9">
        <f t="shared" si="30"/>
        <v>0</v>
      </c>
      <c r="AI65" s="9" t="str">
        <f t="shared" si="36"/>
        <v/>
      </c>
      <c r="AJ65" s="9" t="str">
        <f t="shared" si="37"/>
        <v/>
      </c>
      <c r="AK65" s="9" t="str">
        <f t="shared" si="38"/>
        <v/>
      </c>
      <c r="AL65" s="9" t="str">
        <f t="shared" si="39"/>
        <v>[]</v>
      </c>
    </row>
    <row r="66" customHeight="1" spans="4:38">
      <c r="D66" s="16">
        <f t="shared" si="35"/>
        <v>5005</v>
      </c>
      <c r="E66" s="16">
        <v>5</v>
      </c>
      <c r="F66" s="16" t="s">
        <v>87</v>
      </c>
      <c r="G66" s="21" t="s">
        <v>190</v>
      </c>
      <c r="H66" s="21"/>
      <c r="I66" s="21"/>
      <c r="J66" s="21"/>
      <c r="K66" s="24" t="s">
        <v>168</v>
      </c>
      <c r="L66" s="16">
        <v>200</v>
      </c>
      <c r="M66" s="16"/>
      <c r="N66" s="16"/>
      <c r="O66" s="12"/>
      <c r="P66" s="12">
        <f>B59</f>
        <v>6000205</v>
      </c>
      <c r="Q66" s="12"/>
      <c r="R66" s="16" t="s">
        <v>131</v>
      </c>
      <c r="S66" s="16">
        <v>14</v>
      </c>
      <c r="T66" s="16">
        <v>1</v>
      </c>
      <c r="V66" s="9">
        <v>1</v>
      </c>
      <c r="W66" s="9">
        <f t="shared" si="22"/>
        <v>17</v>
      </c>
      <c r="X66" s="9" t="str">
        <f t="shared" si="23"/>
        <v>[14,1]</v>
      </c>
      <c r="Y66" s="9" t="str">
        <f t="shared" si="24"/>
        <v>SpriteUi/Task/task_icon_6</v>
      </c>
      <c r="AA66" s="9">
        <f>_xlfn.XLOOKUP($K66,[1]配置!$D$5:$D$1003,[1]配置!$B$5:$B$1003,"")</f>
        <v>50005</v>
      </c>
      <c r="AB66" s="9">
        <f t="shared" si="25"/>
        <v>200</v>
      </c>
      <c r="AC66" s="9" t="str">
        <f t="shared" si="26"/>
        <v>"ItemId":50005</v>
      </c>
      <c r="AD66" s="9" t="str">
        <f t="shared" si="27"/>
        <v>"Num":200</v>
      </c>
      <c r="AE66" s="9" t="str">
        <f t="shared" si="28"/>
        <v>{"ItemId":50005,"Num":200}</v>
      </c>
      <c r="AF66" s="9" t="str">
        <f t="shared" si="29"/>
        <v>[{"ItemId":50005,"Num":200}]</v>
      </c>
      <c r="AG66" s="9">
        <f>_xlfn.XLOOKUP("钞票",[1]配置!$D$5:$D$1003,[1]配置!$B$5:$B$1003,"")</f>
        <v>50003</v>
      </c>
      <c r="AH66" s="9">
        <f t="shared" si="30"/>
        <v>0</v>
      </c>
      <c r="AI66" s="9" t="str">
        <f t="shared" si="36"/>
        <v/>
      </c>
      <c r="AJ66" s="9" t="str">
        <f t="shared" si="37"/>
        <v/>
      </c>
      <c r="AK66" s="9" t="str">
        <f t="shared" si="38"/>
        <v/>
      </c>
      <c r="AL66" s="9" t="str">
        <f t="shared" si="39"/>
        <v>[]</v>
      </c>
    </row>
    <row r="67" customHeight="1" spans="4:38">
      <c r="D67" s="16">
        <f t="shared" si="35"/>
        <v>5006</v>
      </c>
      <c r="E67" s="16">
        <v>5</v>
      </c>
      <c r="F67" s="16" t="s">
        <v>87</v>
      </c>
      <c r="G67" s="17" t="s">
        <v>191</v>
      </c>
      <c r="H67" s="32"/>
      <c r="I67" s="32"/>
      <c r="J67" s="33"/>
      <c r="K67" s="24" t="s">
        <v>146</v>
      </c>
      <c r="L67" s="16">
        <v>1000</v>
      </c>
      <c r="M67" s="16"/>
      <c r="N67" s="16"/>
      <c r="O67" s="12"/>
      <c r="P67" s="12">
        <v>0</v>
      </c>
      <c r="Q67" s="12"/>
      <c r="R67" s="16" t="s">
        <v>118</v>
      </c>
      <c r="S67" s="16">
        <v>1</v>
      </c>
      <c r="T67" s="16"/>
      <c r="V67" s="9">
        <v>1</v>
      </c>
      <c r="W67" s="9">
        <f t="shared" si="22"/>
        <v>12</v>
      </c>
      <c r="X67" s="9" t="str">
        <f t="shared" si="23"/>
        <v>[1]</v>
      </c>
      <c r="Y67" s="9" t="str">
        <f t="shared" si="24"/>
        <v>SpriteUi/Task/task_icon_10</v>
      </c>
      <c r="AA67" s="9">
        <f>_xlfn.XLOOKUP($K67,[1]配置!$D$5:$D$1003,[1]配置!$B$5:$B$1003,"")</f>
        <v>50004</v>
      </c>
      <c r="AB67" s="9">
        <f t="shared" si="25"/>
        <v>1000</v>
      </c>
      <c r="AC67" s="9" t="str">
        <f t="shared" si="26"/>
        <v>"ItemId":50004</v>
      </c>
      <c r="AD67" s="9" t="str">
        <f t="shared" si="27"/>
        <v>"Num":1000</v>
      </c>
      <c r="AE67" s="9" t="str">
        <f t="shared" si="28"/>
        <v>{"ItemId":50004,"Num":1000}</v>
      </c>
      <c r="AF67" s="9" t="str">
        <f t="shared" si="29"/>
        <v>[{"ItemId":50004,"Num":1000}]</v>
      </c>
      <c r="AG67" s="9">
        <f>_xlfn.XLOOKUP("钞票",[1]配置!$D$5:$D$1003,[1]配置!$B$5:$B$1003,"")</f>
        <v>50003</v>
      </c>
      <c r="AH67" s="9">
        <f t="shared" si="30"/>
        <v>0</v>
      </c>
      <c r="AI67" s="9" t="str">
        <f t="shared" si="36"/>
        <v/>
      </c>
      <c r="AJ67" s="9" t="str">
        <f t="shared" si="37"/>
        <v/>
      </c>
      <c r="AK67" s="9" t="str">
        <f t="shared" si="38"/>
        <v/>
      </c>
      <c r="AL67" s="9" t="str">
        <f t="shared" si="39"/>
        <v>[]</v>
      </c>
    </row>
    <row r="68" customHeight="1" spans="4:38">
      <c r="D68" s="16">
        <f t="shared" si="35"/>
        <v>5007</v>
      </c>
      <c r="E68" s="16">
        <v>5</v>
      </c>
      <c r="F68" s="16" t="s">
        <v>87</v>
      </c>
      <c r="G68" s="17" t="s">
        <v>192</v>
      </c>
      <c r="H68" s="17"/>
      <c r="I68" s="17"/>
      <c r="J68" s="17"/>
      <c r="K68" s="24" t="s">
        <v>146</v>
      </c>
      <c r="L68" s="16">
        <v>1000</v>
      </c>
      <c r="M68" s="16"/>
      <c r="N68" s="16"/>
      <c r="O68" s="12"/>
      <c r="P68" s="12">
        <v>0</v>
      </c>
      <c r="Q68" s="12"/>
      <c r="R68" s="16" t="s">
        <v>97</v>
      </c>
      <c r="S68" s="16">
        <v>3</v>
      </c>
      <c r="T68" s="16">
        <f>ROUNDUP(_xlfn.XLOOKUP(S68,主线中转!$A$23:$A$32,主线中转!$B$23:$B$32)*_xlfn.XLOOKUP(E68,主线中转!$D$8:$D$127,主线中转!$E$8:$E$127)/10,0)*10</f>
        <v>120</v>
      </c>
      <c r="V68" s="9">
        <v>1</v>
      </c>
      <c r="W68" s="9">
        <f t="shared" si="22"/>
        <v>1</v>
      </c>
      <c r="X68" s="9" t="str">
        <f t="shared" si="23"/>
        <v>[3,120]</v>
      </c>
      <c r="Y68" s="9" t="str">
        <f t="shared" si="24"/>
        <v>SpriteUi/Task/task_icon_1</v>
      </c>
      <c r="AA68" s="9">
        <f>_xlfn.XLOOKUP($K68,[1]配置!$D$5:$D$1003,[1]配置!$B$5:$B$1003,"")</f>
        <v>50004</v>
      </c>
      <c r="AB68" s="9">
        <f t="shared" si="25"/>
        <v>1000</v>
      </c>
      <c r="AC68" s="9" t="str">
        <f t="shared" si="26"/>
        <v>"ItemId":50004</v>
      </c>
      <c r="AD68" s="9" t="str">
        <f t="shared" si="27"/>
        <v>"Num":1000</v>
      </c>
      <c r="AE68" s="9" t="str">
        <f t="shared" si="28"/>
        <v>{"ItemId":50004,"Num":1000}</v>
      </c>
      <c r="AF68" s="9" t="str">
        <f t="shared" si="29"/>
        <v>[{"ItemId":50004,"Num":1000}]</v>
      </c>
      <c r="AG68" s="9">
        <f>_xlfn.XLOOKUP("钞票",[1]配置!$D$5:$D$1003,[1]配置!$B$5:$B$1003,"")</f>
        <v>50003</v>
      </c>
      <c r="AH68" s="9">
        <f t="shared" si="30"/>
        <v>0</v>
      </c>
      <c r="AI68" s="9" t="str">
        <f t="shared" si="36"/>
        <v/>
      </c>
      <c r="AJ68" s="9" t="str">
        <f t="shared" si="37"/>
        <v/>
      </c>
      <c r="AK68" s="9" t="str">
        <f t="shared" si="38"/>
        <v/>
      </c>
      <c r="AL68" s="9" t="str">
        <f t="shared" si="39"/>
        <v>[]</v>
      </c>
    </row>
    <row r="69" customHeight="1" spans="4:38">
      <c r="D69" s="16">
        <f t="shared" si="35"/>
        <v>5008</v>
      </c>
      <c r="E69" s="16">
        <v>5</v>
      </c>
      <c r="F69" s="16" t="s">
        <v>87</v>
      </c>
      <c r="G69" s="17" t="s">
        <v>193</v>
      </c>
      <c r="H69" s="17"/>
      <c r="I69" s="17"/>
      <c r="J69" s="17"/>
      <c r="K69" s="24" t="s">
        <v>146</v>
      </c>
      <c r="L69" s="16">
        <v>1000</v>
      </c>
      <c r="M69" s="16"/>
      <c r="N69" s="16"/>
      <c r="O69" s="12"/>
      <c r="P69" s="12">
        <f>B53</f>
        <v>6000106</v>
      </c>
      <c r="Q69" s="12"/>
      <c r="R69" s="16" t="s">
        <v>94</v>
      </c>
      <c r="S69" s="16">
        <f>60*3</f>
        <v>180</v>
      </c>
      <c r="T69" s="16"/>
      <c r="V69" s="9">
        <v>1</v>
      </c>
      <c r="W69" s="9">
        <f t="shared" si="22"/>
        <v>3</v>
      </c>
      <c r="X69" s="9" t="str">
        <f t="shared" si="23"/>
        <v>[180]</v>
      </c>
      <c r="Y69" s="9" t="str">
        <f t="shared" si="24"/>
        <v>SpriteUi/Task/task_icon_4</v>
      </c>
      <c r="AA69" s="9">
        <f>_xlfn.XLOOKUP($K69,[1]配置!$D$5:$D$1003,[1]配置!$B$5:$B$1003,"")</f>
        <v>50004</v>
      </c>
      <c r="AB69" s="9">
        <f t="shared" si="25"/>
        <v>1000</v>
      </c>
      <c r="AC69" s="9" t="str">
        <f t="shared" si="26"/>
        <v>"ItemId":50004</v>
      </c>
      <c r="AD69" s="9" t="str">
        <f t="shared" si="27"/>
        <v>"Num":1000</v>
      </c>
      <c r="AE69" s="9" t="str">
        <f t="shared" si="28"/>
        <v>{"ItemId":50004,"Num":1000}</v>
      </c>
      <c r="AF69" s="9" t="str">
        <f t="shared" si="29"/>
        <v>[{"ItemId":50004,"Num":1000}]</v>
      </c>
      <c r="AG69" s="9">
        <f>_xlfn.XLOOKUP("钞票",[1]配置!$D$5:$D$1003,[1]配置!$B$5:$B$1003,"")</f>
        <v>50003</v>
      </c>
      <c r="AH69" s="9">
        <f t="shared" si="30"/>
        <v>0</v>
      </c>
      <c r="AI69" s="9" t="str">
        <f t="shared" si="36"/>
        <v/>
      </c>
      <c r="AJ69" s="9" t="str">
        <f t="shared" si="37"/>
        <v/>
      </c>
      <c r="AK69" s="9" t="str">
        <f t="shared" si="38"/>
        <v/>
      </c>
      <c r="AL69" s="9" t="str">
        <f t="shared" si="39"/>
        <v>[]</v>
      </c>
    </row>
    <row r="70" customHeight="1" spans="4:38">
      <c r="D70" s="16">
        <f t="shared" si="35"/>
        <v>5009</v>
      </c>
      <c r="E70" s="16">
        <v>5</v>
      </c>
      <c r="F70" s="16" t="s">
        <v>87</v>
      </c>
      <c r="G70" s="17" t="s">
        <v>194</v>
      </c>
      <c r="H70" s="17"/>
      <c r="I70" s="17"/>
      <c r="J70" s="17"/>
      <c r="K70" s="24" t="s">
        <v>146</v>
      </c>
      <c r="L70" s="16">
        <v>1000</v>
      </c>
      <c r="M70" s="16"/>
      <c r="N70" s="16"/>
      <c r="O70" s="12"/>
      <c r="P70" s="12">
        <v>0</v>
      </c>
      <c r="Q70" s="12"/>
      <c r="R70" s="16" t="s">
        <v>97</v>
      </c>
      <c r="S70" s="16">
        <v>4</v>
      </c>
      <c r="T70" s="16">
        <f>ROUNDUP(_xlfn.XLOOKUP(S70,主线中转!$A$23:$A$32,主线中转!$B$23:$B$32)*_xlfn.XLOOKUP(E70,主线中转!$D$8:$D$127,主线中转!$E$8:$E$127)/10,0)*10</f>
        <v>140</v>
      </c>
      <c r="V70" s="9">
        <v>1</v>
      </c>
      <c r="W70" s="9">
        <f t="shared" si="22"/>
        <v>1</v>
      </c>
      <c r="X70" s="9" t="str">
        <f t="shared" si="23"/>
        <v>[4,140]</v>
      </c>
      <c r="Y70" s="9" t="str">
        <f t="shared" si="24"/>
        <v>SpriteUi/Task/task_icon_1</v>
      </c>
      <c r="AA70" s="9">
        <f>_xlfn.XLOOKUP($K70,[1]配置!$D$5:$D$1003,[1]配置!$B$5:$B$1003,"")</f>
        <v>50004</v>
      </c>
      <c r="AB70" s="9">
        <f t="shared" si="25"/>
        <v>1000</v>
      </c>
      <c r="AC70" s="9" t="str">
        <f t="shared" si="26"/>
        <v>"ItemId":50004</v>
      </c>
      <c r="AD70" s="9" t="str">
        <f t="shared" si="27"/>
        <v>"Num":1000</v>
      </c>
      <c r="AE70" s="9" t="str">
        <f t="shared" si="28"/>
        <v>{"ItemId":50004,"Num":1000}</v>
      </c>
      <c r="AF70" s="9" t="str">
        <f t="shared" si="29"/>
        <v>[{"ItemId":50004,"Num":1000}]</v>
      </c>
      <c r="AG70" s="9">
        <f>_xlfn.XLOOKUP("钞票",[1]配置!$D$5:$D$1003,[1]配置!$B$5:$B$1003,"")</f>
        <v>50003</v>
      </c>
      <c r="AH70" s="9">
        <f t="shared" si="30"/>
        <v>0</v>
      </c>
      <c r="AI70" s="9" t="str">
        <f t="shared" si="36"/>
        <v/>
      </c>
      <c r="AJ70" s="9" t="str">
        <f t="shared" si="37"/>
        <v/>
      </c>
      <c r="AK70" s="9" t="str">
        <f t="shared" si="38"/>
        <v/>
      </c>
      <c r="AL70" s="9" t="str">
        <f t="shared" si="39"/>
        <v>[]</v>
      </c>
    </row>
    <row r="71" customHeight="1" spans="4:38">
      <c r="D71" s="16">
        <f t="shared" ref="D71:D102" si="41">IF(E71=E70,D70+1,E71*1000+1)</f>
        <v>5010</v>
      </c>
      <c r="E71" s="16">
        <v>5</v>
      </c>
      <c r="F71" s="16" t="s">
        <v>195</v>
      </c>
      <c r="G71" s="21" t="s">
        <v>196</v>
      </c>
      <c r="H71" s="23"/>
      <c r="I71" s="23"/>
      <c r="J71" s="30"/>
      <c r="K71" s="24" t="s">
        <v>146</v>
      </c>
      <c r="L71" s="16">
        <v>1000</v>
      </c>
      <c r="M71" s="16"/>
      <c r="N71" s="16"/>
      <c r="O71" s="12"/>
      <c r="P71" s="12">
        <f>B61</f>
        <v>1000102</v>
      </c>
      <c r="Q71" s="12"/>
      <c r="R71" s="16" t="s">
        <v>197</v>
      </c>
      <c r="S71" s="16">
        <v>1</v>
      </c>
      <c r="T71" s="16"/>
      <c r="V71" s="9">
        <v>2</v>
      </c>
      <c r="W71" s="9">
        <f t="shared" si="22"/>
        <v>13</v>
      </c>
      <c r="X71" s="9" t="str">
        <f t="shared" si="23"/>
        <v>[1]</v>
      </c>
      <c r="Y71" s="9" t="str">
        <f t="shared" si="24"/>
        <v>SpriteUi/Task/task_icon_11</v>
      </c>
      <c r="AA71" s="9">
        <f>_xlfn.XLOOKUP($K71,[1]配置!$D$5:$D$1003,[1]配置!$B$5:$B$1003,"")</f>
        <v>50004</v>
      </c>
      <c r="AB71" s="9">
        <f t="shared" si="25"/>
        <v>1000</v>
      </c>
      <c r="AC71" s="9" t="str">
        <f t="shared" si="26"/>
        <v>"ItemId":50004</v>
      </c>
      <c r="AD71" s="9" t="str">
        <f t="shared" si="27"/>
        <v>"Num":1000</v>
      </c>
      <c r="AE71" s="9" t="str">
        <f t="shared" si="28"/>
        <v>{"ItemId":50004,"Num":1000}</v>
      </c>
      <c r="AF71" s="9" t="str">
        <f t="shared" si="29"/>
        <v>[{"ItemId":50004,"Num":1000}]</v>
      </c>
      <c r="AG71" s="9">
        <f>_xlfn.XLOOKUP("钞票",[1]配置!$D$5:$D$1003,[1]配置!$B$5:$B$1003,"")</f>
        <v>50003</v>
      </c>
      <c r="AH71" s="9">
        <f t="shared" si="30"/>
        <v>0</v>
      </c>
      <c r="AI71" s="9" t="str">
        <f t="shared" si="36"/>
        <v/>
      </c>
      <c r="AJ71" s="9" t="str">
        <f t="shared" si="37"/>
        <v/>
      </c>
      <c r="AK71" s="9" t="str">
        <f t="shared" si="38"/>
        <v/>
      </c>
      <c r="AL71" s="9" t="str">
        <f t="shared" si="39"/>
        <v>[]</v>
      </c>
    </row>
    <row r="72" customHeight="1" spans="4:38">
      <c r="D72" s="16">
        <f t="shared" si="41"/>
        <v>5011</v>
      </c>
      <c r="E72" s="16">
        <v>5</v>
      </c>
      <c r="F72" s="16" t="s">
        <v>195</v>
      </c>
      <c r="G72" s="21" t="s">
        <v>198</v>
      </c>
      <c r="H72" s="21"/>
      <c r="I72" s="21"/>
      <c r="J72" s="21"/>
      <c r="K72" s="25" t="s">
        <v>106</v>
      </c>
      <c r="L72" s="16">
        <v>60</v>
      </c>
      <c r="M72" s="16"/>
      <c r="N72" s="16"/>
      <c r="O72" s="12"/>
      <c r="P72" s="12">
        <v>0</v>
      </c>
      <c r="Q72" s="12"/>
      <c r="R72" s="16" t="s">
        <v>126</v>
      </c>
      <c r="S72" s="31">
        <v>15</v>
      </c>
      <c r="T72" s="16"/>
      <c r="V72" s="9">
        <v>2</v>
      </c>
      <c r="W72" s="9">
        <f t="shared" si="22"/>
        <v>14</v>
      </c>
      <c r="X72" s="9" t="str">
        <f t="shared" si="23"/>
        <v>[15]</v>
      </c>
      <c r="Y72" s="9" t="str">
        <f t="shared" si="24"/>
        <v>SpriteUi/Task/task_icon_12</v>
      </c>
      <c r="AA72" s="9">
        <f>_xlfn.XLOOKUP($K72,[1]配置!$D$5:$D$1003,[1]配置!$B$5:$B$1003,"")</f>
        <v>50002</v>
      </c>
      <c r="AB72" s="9">
        <f t="shared" si="25"/>
        <v>60</v>
      </c>
      <c r="AC72" s="9" t="str">
        <f t="shared" si="26"/>
        <v>"ItemId":50002</v>
      </c>
      <c r="AD72" s="9" t="str">
        <f t="shared" si="27"/>
        <v>"Num":60</v>
      </c>
      <c r="AE72" s="9" t="str">
        <f t="shared" si="28"/>
        <v>{"ItemId":50002,"Num":60}</v>
      </c>
      <c r="AF72" s="9" t="str">
        <f t="shared" si="29"/>
        <v>[{"ItemId":50002,"Num":60}]</v>
      </c>
      <c r="AG72" s="9">
        <f>_xlfn.XLOOKUP("钞票",[1]配置!$D$5:$D$1003,[1]配置!$B$5:$B$1003,"")</f>
        <v>50003</v>
      </c>
      <c r="AH72" s="9">
        <f t="shared" si="30"/>
        <v>0</v>
      </c>
      <c r="AI72" s="9" t="str">
        <f t="shared" si="36"/>
        <v/>
      </c>
      <c r="AJ72" s="9" t="str">
        <f t="shared" si="37"/>
        <v/>
      </c>
      <c r="AK72" s="9" t="str">
        <f t="shared" si="38"/>
        <v/>
      </c>
      <c r="AL72" s="9" t="str">
        <f t="shared" si="39"/>
        <v>[]</v>
      </c>
    </row>
    <row r="73" customHeight="1" spans="4:38">
      <c r="D73" s="16">
        <f t="shared" si="41"/>
        <v>5012</v>
      </c>
      <c r="E73" s="16">
        <v>5</v>
      </c>
      <c r="F73" s="16" t="s">
        <v>195</v>
      </c>
      <c r="G73" s="17" t="s">
        <v>199</v>
      </c>
      <c r="H73" s="17"/>
      <c r="I73" s="17"/>
      <c r="J73" s="17"/>
      <c r="K73" s="24" t="s">
        <v>146</v>
      </c>
      <c r="L73" s="16">
        <v>1000</v>
      </c>
      <c r="M73" s="16"/>
      <c r="N73" s="16"/>
      <c r="O73" s="12"/>
      <c r="P73" s="12">
        <v>0</v>
      </c>
      <c r="Q73" s="12"/>
      <c r="R73" s="16" t="s">
        <v>91</v>
      </c>
      <c r="S73" s="16">
        <v>400</v>
      </c>
      <c r="T73" s="16"/>
      <c r="V73" s="9">
        <v>2</v>
      </c>
      <c r="W73" s="9">
        <f t="shared" si="22"/>
        <v>2</v>
      </c>
      <c r="X73" s="9" t="str">
        <f t="shared" si="23"/>
        <v>[400]</v>
      </c>
      <c r="Y73" s="9" t="str">
        <f t="shared" si="24"/>
        <v>SpriteUi/Task/task_icon_3</v>
      </c>
      <c r="AA73" s="9">
        <f>_xlfn.XLOOKUP($K73,[1]配置!$D$5:$D$1003,[1]配置!$B$5:$B$1003,"")</f>
        <v>50004</v>
      </c>
      <c r="AB73" s="9">
        <f t="shared" si="25"/>
        <v>1000</v>
      </c>
      <c r="AC73" s="9" t="str">
        <f t="shared" si="26"/>
        <v>"ItemId":50004</v>
      </c>
      <c r="AD73" s="9" t="str">
        <f t="shared" si="27"/>
        <v>"Num":1000</v>
      </c>
      <c r="AE73" s="9" t="str">
        <f t="shared" si="28"/>
        <v>{"ItemId":50004,"Num":1000}</v>
      </c>
      <c r="AF73" s="9" t="str">
        <f t="shared" si="29"/>
        <v>[{"ItemId":50004,"Num":1000}]</v>
      </c>
      <c r="AG73" s="9">
        <f>_xlfn.XLOOKUP("钞票",[1]配置!$D$5:$D$1003,[1]配置!$B$5:$B$1003,"")</f>
        <v>50003</v>
      </c>
      <c r="AH73" s="9">
        <f t="shared" si="30"/>
        <v>0</v>
      </c>
      <c r="AI73" s="9" t="str">
        <f t="shared" si="36"/>
        <v/>
      </c>
      <c r="AJ73" s="9" t="str">
        <f t="shared" si="37"/>
        <v/>
      </c>
      <c r="AK73" s="9" t="str">
        <f t="shared" si="38"/>
        <v/>
      </c>
      <c r="AL73" s="9" t="str">
        <f t="shared" si="39"/>
        <v>[]</v>
      </c>
    </row>
    <row r="74" customHeight="1" spans="4:38">
      <c r="D74" s="16">
        <f t="shared" si="41"/>
        <v>5013</v>
      </c>
      <c r="E74" s="16">
        <v>5</v>
      </c>
      <c r="F74" s="16" t="s">
        <v>195</v>
      </c>
      <c r="G74" s="17" t="s">
        <v>200</v>
      </c>
      <c r="H74" s="17"/>
      <c r="I74" s="17"/>
      <c r="J74" s="17"/>
      <c r="K74" s="24" t="s">
        <v>146</v>
      </c>
      <c r="L74" s="16">
        <v>1000</v>
      </c>
      <c r="M74" s="16"/>
      <c r="N74" s="16"/>
      <c r="O74" s="12"/>
      <c r="P74" s="12">
        <v>0</v>
      </c>
      <c r="Q74" s="12"/>
      <c r="R74" s="16" t="s">
        <v>91</v>
      </c>
      <c r="S74" s="16">
        <v>700</v>
      </c>
      <c r="T74" s="16"/>
      <c r="V74" s="9">
        <v>2</v>
      </c>
      <c r="W74" s="9">
        <f t="shared" si="22"/>
        <v>2</v>
      </c>
      <c r="X74" s="9" t="str">
        <f t="shared" si="23"/>
        <v>[700]</v>
      </c>
      <c r="Y74" s="9" t="str">
        <f t="shared" si="24"/>
        <v>SpriteUi/Task/task_icon_3</v>
      </c>
      <c r="AA74" s="9">
        <f>_xlfn.XLOOKUP($K74,[1]配置!$D$5:$D$1003,[1]配置!$B$5:$B$1003,"")</f>
        <v>50004</v>
      </c>
      <c r="AB74" s="9">
        <f t="shared" si="25"/>
        <v>1000</v>
      </c>
      <c r="AC74" s="9" t="str">
        <f t="shared" si="26"/>
        <v>"ItemId":50004</v>
      </c>
      <c r="AD74" s="9" t="str">
        <f t="shared" si="27"/>
        <v>"Num":1000</v>
      </c>
      <c r="AE74" s="9" t="str">
        <f t="shared" si="28"/>
        <v>{"ItemId":50004,"Num":1000}</v>
      </c>
      <c r="AF74" s="9" t="str">
        <f t="shared" si="29"/>
        <v>[{"ItemId":50004,"Num":1000}]</v>
      </c>
      <c r="AG74" s="9">
        <f>_xlfn.XLOOKUP("钞票",[1]配置!$D$5:$D$1003,[1]配置!$B$5:$B$1003,"")</f>
        <v>50003</v>
      </c>
      <c r="AH74" s="9">
        <f t="shared" si="30"/>
        <v>0</v>
      </c>
      <c r="AI74" s="9" t="str">
        <f t="shared" si="36"/>
        <v/>
      </c>
      <c r="AJ74" s="9" t="str">
        <f t="shared" si="37"/>
        <v/>
      </c>
      <c r="AK74" s="9" t="str">
        <f t="shared" si="38"/>
        <v/>
      </c>
      <c r="AL74" s="9" t="str">
        <f t="shared" si="39"/>
        <v>[]</v>
      </c>
    </row>
    <row r="75" customHeight="1" spans="4:38">
      <c r="D75" s="16">
        <f t="shared" si="41"/>
        <v>5014</v>
      </c>
      <c r="E75" s="16">
        <v>5</v>
      </c>
      <c r="F75" s="16" t="s">
        <v>195</v>
      </c>
      <c r="G75" s="17" t="s">
        <v>201</v>
      </c>
      <c r="H75" s="17"/>
      <c r="I75" s="17"/>
      <c r="J75" s="17"/>
      <c r="K75" s="24" t="s">
        <v>146</v>
      </c>
      <c r="L75" s="16">
        <v>1000</v>
      </c>
      <c r="M75" s="16"/>
      <c r="N75" s="16"/>
      <c r="O75" s="12"/>
      <c r="P75" s="12">
        <v>0</v>
      </c>
      <c r="Q75" s="12"/>
      <c r="R75" s="16" t="s">
        <v>91</v>
      </c>
      <c r="S75" s="16">
        <v>1000</v>
      </c>
      <c r="T75" s="16"/>
      <c r="V75" s="9">
        <v>2</v>
      </c>
      <c r="W75" s="9">
        <f t="shared" ref="W75:W119" si="42">_xlfn.XLOOKUP($R75,$A$10:$A$36,$B$10:$B$36,"")</f>
        <v>2</v>
      </c>
      <c r="X75" s="9" t="str">
        <f t="shared" ref="X75:X106" si="43">$A$1&amp;_xlfn.TEXTJOIN($C$1,1,S75:T75)&amp;$A$2</f>
        <v>[1000]</v>
      </c>
      <c r="Y75" s="9" t="str">
        <f t="shared" ref="Y75:Y119" si="44">VLOOKUP(R75,$A$10:$C$32,3,0)</f>
        <v>SpriteUi/Task/task_icon_3</v>
      </c>
      <c r="AA75" s="9">
        <f>_xlfn.XLOOKUP($K75,[1]配置!$D$5:$D$1003,[1]配置!$B$5:$B$1003,"")</f>
        <v>50004</v>
      </c>
      <c r="AB75" s="9">
        <f t="shared" ref="AB75:AB119" si="45">L75</f>
        <v>1000</v>
      </c>
      <c r="AC75" s="9" t="str">
        <f t="shared" ref="AC75:AC106" si="46">IF(AB75=0,"",$B$2&amp;AA$9&amp;$B$2&amp;$B$1&amp;AA75)</f>
        <v>"ItemId":50004</v>
      </c>
      <c r="AD75" s="9" t="str">
        <f t="shared" ref="AD75:AD106" si="47">IF(AB75=0,"",$B$2&amp;AB$9&amp;$B$2&amp;$B$1&amp;AB75)</f>
        <v>"Num":1000</v>
      </c>
      <c r="AE75" s="9" t="str">
        <f t="shared" ref="AE75:AE106" si="48">IF(AB75=0,"",$A$3&amp;_xlfn.TEXTJOIN($C$1,1,AC75:AD75)&amp;$A$4)</f>
        <v>{"ItemId":50004,"Num":1000}</v>
      </c>
      <c r="AF75" s="9" t="str">
        <f t="shared" ref="AF75:AF106" si="49">$A$1&amp;_xlfn.TEXTJOIN($C$1,1,AE75)&amp;$A$2</f>
        <v>[{"ItemId":50004,"Num":1000}]</v>
      </c>
      <c r="AG75" s="9">
        <f>_xlfn.XLOOKUP("钞票",[1]配置!$D$5:$D$1003,[1]配置!$B$5:$B$1003,"")</f>
        <v>50003</v>
      </c>
      <c r="AH75" s="9">
        <f t="shared" ref="AH75:AH119" si="50">N75</f>
        <v>0</v>
      </c>
      <c r="AI75" s="9" t="str">
        <f t="shared" si="36"/>
        <v/>
      </c>
      <c r="AJ75" s="9" t="str">
        <f t="shared" si="37"/>
        <v/>
      </c>
      <c r="AK75" s="9" t="str">
        <f t="shared" si="38"/>
        <v/>
      </c>
      <c r="AL75" s="9" t="str">
        <f t="shared" si="39"/>
        <v>[]</v>
      </c>
    </row>
    <row r="76" customHeight="1" spans="4:38">
      <c r="D76" s="16">
        <f t="shared" si="41"/>
        <v>6001</v>
      </c>
      <c r="E76" s="16">
        <v>6</v>
      </c>
      <c r="F76" s="16" t="s">
        <v>87</v>
      </c>
      <c r="G76" s="17" t="s">
        <v>202</v>
      </c>
      <c r="H76" s="17"/>
      <c r="I76" s="17"/>
      <c r="J76" s="17"/>
      <c r="K76" s="24" t="s">
        <v>146</v>
      </c>
      <c r="L76" s="16">
        <v>1500</v>
      </c>
      <c r="M76" s="16"/>
      <c r="N76" s="16"/>
      <c r="O76" s="12"/>
      <c r="P76" s="12">
        <v>0</v>
      </c>
      <c r="Q76" s="12"/>
      <c r="R76" s="16" t="s">
        <v>97</v>
      </c>
      <c r="S76" s="16">
        <v>1</v>
      </c>
      <c r="T76" s="16">
        <f>ROUNDUP(_xlfn.XLOOKUP(S76,主线中转!$A$23:$A$32,主线中转!$B$23:$B$32)*_xlfn.XLOOKUP(E76,主线中转!$D$8:$D$127,主线中转!$E$8:$E$127)/10,0)*10</f>
        <v>90</v>
      </c>
      <c r="V76" s="9">
        <v>1</v>
      </c>
      <c r="W76" s="9">
        <f t="shared" si="42"/>
        <v>1</v>
      </c>
      <c r="X76" s="9" t="str">
        <f t="shared" si="43"/>
        <v>[1,90]</v>
      </c>
      <c r="Y76" s="9" t="str">
        <f t="shared" si="44"/>
        <v>SpriteUi/Task/task_icon_1</v>
      </c>
      <c r="AA76" s="9">
        <f>_xlfn.XLOOKUP($K76,[1]配置!$D$5:$D$1003,[1]配置!$B$5:$B$1003,"")</f>
        <v>50004</v>
      </c>
      <c r="AB76" s="9">
        <f t="shared" si="45"/>
        <v>1500</v>
      </c>
      <c r="AC76" s="9" t="str">
        <f t="shared" si="46"/>
        <v>"ItemId":50004</v>
      </c>
      <c r="AD76" s="9" t="str">
        <f t="shared" si="47"/>
        <v>"Num":1500</v>
      </c>
      <c r="AE76" s="9" t="str">
        <f t="shared" si="48"/>
        <v>{"ItemId":50004,"Num":1500}</v>
      </c>
      <c r="AF76" s="9" t="str">
        <f t="shared" si="49"/>
        <v>[{"ItemId":50004,"Num":1500}]</v>
      </c>
      <c r="AG76" s="9">
        <f>_xlfn.XLOOKUP("钞票",[1]配置!$D$5:$D$1003,[1]配置!$B$5:$B$1003,"")</f>
        <v>50003</v>
      </c>
      <c r="AH76" s="9">
        <f t="shared" si="50"/>
        <v>0</v>
      </c>
      <c r="AI76" s="9" t="str">
        <f t="shared" si="36"/>
        <v/>
      </c>
      <c r="AJ76" s="9" t="str">
        <f t="shared" si="37"/>
        <v/>
      </c>
      <c r="AK76" s="9" t="str">
        <f t="shared" si="38"/>
        <v/>
      </c>
      <c r="AL76" s="9" t="str">
        <f t="shared" si="39"/>
        <v>[]</v>
      </c>
    </row>
    <row r="77" customHeight="1" spans="4:38">
      <c r="D77" s="16">
        <f t="shared" si="41"/>
        <v>6002</v>
      </c>
      <c r="E77" s="16">
        <v>6</v>
      </c>
      <c r="F77" s="16" t="s">
        <v>87</v>
      </c>
      <c r="G77" s="17" t="s">
        <v>203</v>
      </c>
      <c r="H77" s="17"/>
      <c r="I77" s="17"/>
      <c r="J77" s="17"/>
      <c r="K77" s="24" t="s">
        <v>146</v>
      </c>
      <c r="L77" s="16">
        <v>1500</v>
      </c>
      <c r="M77" s="16"/>
      <c r="N77" s="16"/>
      <c r="O77" s="12"/>
      <c r="P77" s="12">
        <v>0</v>
      </c>
      <c r="Q77" s="12"/>
      <c r="R77" s="16" t="s">
        <v>94</v>
      </c>
      <c r="S77" s="16">
        <f>60*30</f>
        <v>1800</v>
      </c>
      <c r="T77" s="16"/>
      <c r="V77" s="9">
        <v>1</v>
      </c>
      <c r="W77" s="9">
        <f t="shared" si="42"/>
        <v>3</v>
      </c>
      <c r="X77" s="9" t="str">
        <f t="shared" si="43"/>
        <v>[1800]</v>
      </c>
      <c r="Y77" s="9" t="str">
        <f t="shared" si="44"/>
        <v>SpriteUi/Task/task_icon_4</v>
      </c>
      <c r="AA77" s="9">
        <f>_xlfn.XLOOKUP($K77,[1]配置!$D$5:$D$1003,[1]配置!$B$5:$B$1003,"")</f>
        <v>50004</v>
      </c>
      <c r="AB77" s="9">
        <f t="shared" si="45"/>
        <v>1500</v>
      </c>
      <c r="AC77" s="9" t="str">
        <f t="shared" si="46"/>
        <v>"ItemId":50004</v>
      </c>
      <c r="AD77" s="9" t="str">
        <f t="shared" si="47"/>
        <v>"Num":1500</v>
      </c>
      <c r="AE77" s="9" t="str">
        <f t="shared" si="48"/>
        <v>{"ItemId":50004,"Num":1500}</v>
      </c>
      <c r="AF77" s="9" t="str">
        <f t="shared" si="49"/>
        <v>[{"ItemId":50004,"Num":1500}]</v>
      </c>
      <c r="AG77" s="9">
        <f>_xlfn.XLOOKUP("钞票",[1]配置!$D$5:$D$1003,[1]配置!$B$5:$B$1003,"")</f>
        <v>50003</v>
      </c>
      <c r="AH77" s="9">
        <f t="shared" si="50"/>
        <v>0</v>
      </c>
      <c r="AI77" s="9" t="str">
        <f t="shared" si="36"/>
        <v/>
      </c>
      <c r="AJ77" s="9" t="str">
        <f t="shared" si="37"/>
        <v/>
      </c>
      <c r="AK77" s="9" t="str">
        <f t="shared" si="38"/>
        <v/>
      </c>
      <c r="AL77" s="9" t="str">
        <f t="shared" si="39"/>
        <v>[]</v>
      </c>
    </row>
    <row r="78" customHeight="1" spans="4:38">
      <c r="D78" s="16">
        <f t="shared" si="41"/>
        <v>6003</v>
      </c>
      <c r="E78" s="16">
        <v>6</v>
      </c>
      <c r="F78" s="16" t="s">
        <v>87</v>
      </c>
      <c r="G78" s="17" t="s">
        <v>204</v>
      </c>
      <c r="H78" s="17"/>
      <c r="I78" s="17"/>
      <c r="J78" s="17"/>
      <c r="K78" s="24" t="s">
        <v>146</v>
      </c>
      <c r="L78" s="16">
        <v>1500</v>
      </c>
      <c r="M78" s="16"/>
      <c r="N78" s="16"/>
      <c r="O78" s="12"/>
      <c r="P78" s="12">
        <v>0</v>
      </c>
      <c r="Q78" s="12"/>
      <c r="R78" s="16" t="s">
        <v>97</v>
      </c>
      <c r="S78" s="16">
        <v>3</v>
      </c>
      <c r="T78" s="16">
        <f>ROUNDUP(_xlfn.XLOOKUP(S78,主线中转!$A$23:$A$32,主线中转!$B$23:$B$32)*_xlfn.XLOOKUP(E78,主线中转!$D$8:$D$127,主线中转!$E$8:$E$127)/10,0)*10</f>
        <v>140</v>
      </c>
      <c r="V78" s="9">
        <v>1</v>
      </c>
      <c r="W78" s="9">
        <f t="shared" si="42"/>
        <v>1</v>
      </c>
      <c r="X78" s="9" t="str">
        <f t="shared" si="43"/>
        <v>[3,140]</v>
      </c>
      <c r="Y78" s="9" t="str">
        <f t="shared" si="44"/>
        <v>SpriteUi/Task/task_icon_1</v>
      </c>
      <c r="AA78" s="9">
        <f>_xlfn.XLOOKUP($K78,[1]配置!$D$5:$D$1003,[1]配置!$B$5:$B$1003,"")</f>
        <v>50004</v>
      </c>
      <c r="AB78" s="9">
        <f t="shared" si="45"/>
        <v>1500</v>
      </c>
      <c r="AC78" s="9" t="str">
        <f t="shared" si="46"/>
        <v>"ItemId":50004</v>
      </c>
      <c r="AD78" s="9" t="str">
        <f t="shared" si="47"/>
        <v>"Num":1500</v>
      </c>
      <c r="AE78" s="9" t="str">
        <f t="shared" si="48"/>
        <v>{"ItemId":50004,"Num":1500}</v>
      </c>
      <c r="AF78" s="9" t="str">
        <f t="shared" si="49"/>
        <v>[{"ItemId":50004,"Num":1500}]</v>
      </c>
      <c r="AG78" s="9">
        <f>_xlfn.XLOOKUP("钞票",[1]配置!$D$5:$D$1003,[1]配置!$B$5:$B$1003,"")</f>
        <v>50003</v>
      </c>
      <c r="AH78" s="9">
        <f t="shared" si="50"/>
        <v>0</v>
      </c>
      <c r="AI78" s="9" t="str">
        <f t="shared" si="36"/>
        <v/>
      </c>
      <c r="AJ78" s="9" t="str">
        <f t="shared" si="37"/>
        <v/>
      </c>
      <c r="AK78" s="9" t="str">
        <f t="shared" si="38"/>
        <v/>
      </c>
      <c r="AL78" s="9" t="str">
        <f t="shared" si="39"/>
        <v>[]</v>
      </c>
    </row>
    <row r="79" customHeight="1" spans="4:38">
      <c r="D79" s="16">
        <f t="shared" si="41"/>
        <v>6004</v>
      </c>
      <c r="E79" s="16">
        <v>6</v>
      </c>
      <c r="F79" s="16" t="s">
        <v>87</v>
      </c>
      <c r="G79" s="17" t="s">
        <v>160</v>
      </c>
      <c r="H79" s="17"/>
      <c r="I79" s="17"/>
      <c r="J79" s="17"/>
      <c r="K79" s="24" t="s">
        <v>146</v>
      </c>
      <c r="L79" s="16">
        <v>1500</v>
      </c>
      <c r="M79" s="16"/>
      <c r="N79" s="16"/>
      <c r="O79" s="12"/>
      <c r="P79" s="12">
        <f>B53</f>
        <v>6000106</v>
      </c>
      <c r="Q79" s="12"/>
      <c r="R79" s="16" t="s">
        <v>94</v>
      </c>
      <c r="S79" s="16">
        <f>60*5</f>
        <v>300</v>
      </c>
      <c r="T79" s="16"/>
      <c r="V79" s="9">
        <v>1</v>
      </c>
      <c r="W79" s="9">
        <f t="shared" si="42"/>
        <v>3</v>
      </c>
      <c r="X79" s="9" t="str">
        <f t="shared" si="43"/>
        <v>[300]</v>
      </c>
      <c r="Y79" s="9" t="str">
        <f t="shared" si="44"/>
        <v>SpriteUi/Task/task_icon_4</v>
      </c>
      <c r="AA79" s="9">
        <f>_xlfn.XLOOKUP($K79,[1]配置!$D$5:$D$1003,[1]配置!$B$5:$B$1003,"")</f>
        <v>50004</v>
      </c>
      <c r="AB79" s="9">
        <f t="shared" si="45"/>
        <v>1500</v>
      </c>
      <c r="AC79" s="9" t="str">
        <f t="shared" si="46"/>
        <v>"ItemId":50004</v>
      </c>
      <c r="AD79" s="9" t="str">
        <f t="shared" si="47"/>
        <v>"Num":1500</v>
      </c>
      <c r="AE79" s="9" t="str">
        <f t="shared" si="48"/>
        <v>{"ItemId":50004,"Num":1500}</v>
      </c>
      <c r="AF79" s="9" t="str">
        <f t="shared" si="49"/>
        <v>[{"ItemId":50004,"Num":1500}]</v>
      </c>
      <c r="AG79" s="9">
        <f>_xlfn.XLOOKUP("钞票",[1]配置!$D$5:$D$1003,[1]配置!$B$5:$B$1003,"")</f>
        <v>50003</v>
      </c>
      <c r="AH79" s="9">
        <f t="shared" si="50"/>
        <v>0</v>
      </c>
      <c r="AI79" s="9" t="str">
        <f t="shared" si="36"/>
        <v/>
      </c>
      <c r="AJ79" s="9" t="str">
        <f t="shared" si="37"/>
        <v/>
      </c>
      <c r="AK79" s="9" t="str">
        <f t="shared" si="38"/>
        <v/>
      </c>
      <c r="AL79" s="9" t="str">
        <f t="shared" si="39"/>
        <v>[]</v>
      </c>
    </row>
    <row r="80" customHeight="1" spans="4:38">
      <c r="D80" s="16">
        <f t="shared" si="41"/>
        <v>6005</v>
      </c>
      <c r="E80" s="16">
        <v>6</v>
      </c>
      <c r="F80" s="16" t="s">
        <v>87</v>
      </c>
      <c r="G80" s="17" t="s">
        <v>205</v>
      </c>
      <c r="H80" s="17"/>
      <c r="I80" s="17"/>
      <c r="J80" s="17"/>
      <c r="K80" s="24" t="s">
        <v>146</v>
      </c>
      <c r="L80" s="16">
        <v>1500</v>
      </c>
      <c r="M80" s="16"/>
      <c r="N80" s="16"/>
      <c r="O80" s="12"/>
      <c r="P80" s="12">
        <v>0</v>
      </c>
      <c r="Q80" s="12"/>
      <c r="R80" s="16" t="s">
        <v>97</v>
      </c>
      <c r="S80" s="16">
        <v>5</v>
      </c>
      <c r="T80" s="16">
        <f>ROUNDUP(_xlfn.XLOOKUP(S80,主线中转!$A$23:$A$32,主线中转!$B$23:$B$32)*_xlfn.XLOOKUP(E80,主线中转!$D$8:$D$127,主线中转!$E$8:$E$127)/10,0)*10</f>
        <v>190</v>
      </c>
      <c r="V80" s="9">
        <v>1</v>
      </c>
      <c r="W80" s="9">
        <f t="shared" si="42"/>
        <v>1</v>
      </c>
      <c r="X80" s="9" t="str">
        <f t="shared" si="43"/>
        <v>[5,190]</v>
      </c>
      <c r="Y80" s="9" t="str">
        <f t="shared" si="44"/>
        <v>SpriteUi/Task/task_icon_1</v>
      </c>
      <c r="AA80" s="9">
        <f>_xlfn.XLOOKUP($K80,[1]配置!$D$5:$D$1003,[1]配置!$B$5:$B$1003,"")</f>
        <v>50004</v>
      </c>
      <c r="AB80" s="9">
        <f t="shared" si="45"/>
        <v>1500</v>
      </c>
      <c r="AC80" s="9" t="str">
        <f t="shared" si="46"/>
        <v>"ItemId":50004</v>
      </c>
      <c r="AD80" s="9" t="str">
        <f t="shared" si="47"/>
        <v>"Num":1500</v>
      </c>
      <c r="AE80" s="9" t="str">
        <f t="shared" si="48"/>
        <v>{"ItemId":50004,"Num":1500}</v>
      </c>
      <c r="AF80" s="9" t="str">
        <f t="shared" si="49"/>
        <v>[{"ItemId":50004,"Num":1500}]</v>
      </c>
      <c r="AG80" s="9">
        <f>_xlfn.XLOOKUP("钞票",[1]配置!$D$5:$D$1003,[1]配置!$B$5:$B$1003,"")</f>
        <v>50003</v>
      </c>
      <c r="AH80" s="9">
        <f t="shared" si="50"/>
        <v>0</v>
      </c>
      <c r="AI80" s="9" t="str">
        <f t="shared" si="36"/>
        <v/>
      </c>
      <c r="AJ80" s="9" t="str">
        <f t="shared" si="37"/>
        <v/>
      </c>
      <c r="AK80" s="9" t="str">
        <f t="shared" si="38"/>
        <v/>
      </c>
      <c r="AL80" s="9" t="str">
        <f t="shared" si="39"/>
        <v>[]</v>
      </c>
    </row>
    <row r="81" customHeight="1" spans="4:38">
      <c r="D81" s="16">
        <f t="shared" si="41"/>
        <v>6006</v>
      </c>
      <c r="E81" s="16">
        <v>6</v>
      </c>
      <c r="F81" s="16" t="s">
        <v>87</v>
      </c>
      <c r="G81" s="17" t="s">
        <v>193</v>
      </c>
      <c r="H81" s="17"/>
      <c r="I81" s="17"/>
      <c r="J81" s="17"/>
      <c r="K81" s="24" t="s">
        <v>146</v>
      </c>
      <c r="L81" s="16">
        <v>1500</v>
      </c>
      <c r="M81" s="16"/>
      <c r="N81" s="16"/>
      <c r="O81" s="12"/>
      <c r="P81" s="12">
        <v>0</v>
      </c>
      <c r="Q81" s="12"/>
      <c r="R81" s="16" t="s">
        <v>94</v>
      </c>
      <c r="S81" s="16">
        <f>60*3</f>
        <v>180</v>
      </c>
      <c r="T81" s="16"/>
      <c r="V81" s="9">
        <v>1</v>
      </c>
      <c r="W81" s="9">
        <f t="shared" si="42"/>
        <v>3</v>
      </c>
      <c r="X81" s="9" t="str">
        <f t="shared" si="43"/>
        <v>[180]</v>
      </c>
      <c r="Y81" s="9" t="str">
        <f t="shared" si="44"/>
        <v>SpriteUi/Task/task_icon_4</v>
      </c>
      <c r="AA81" s="9">
        <f>_xlfn.XLOOKUP($K81,[1]配置!$D$5:$D$1003,[1]配置!$B$5:$B$1003,"")</f>
        <v>50004</v>
      </c>
      <c r="AB81" s="9">
        <f t="shared" si="45"/>
        <v>1500</v>
      </c>
      <c r="AC81" s="9" t="str">
        <f t="shared" si="46"/>
        <v>"ItemId":50004</v>
      </c>
      <c r="AD81" s="9" t="str">
        <f t="shared" si="47"/>
        <v>"Num":1500</v>
      </c>
      <c r="AE81" s="9" t="str">
        <f t="shared" si="48"/>
        <v>{"ItemId":50004,"Num":1500}</v>
      </c>
      <c r="AF81" s="9" t="str">
        <f t="shared" si="49"/>
        <v>[{"ItemId":50004,"Num":1500}]</v>
      </c>
      <c r="AG81" s="9">
        <f>_xlfn.XLOOKUP("钞票",[1]配置!$D$5:$D$1003,[1]配置!$B$5:$B$1003,"")</f>
        <v>50003</v>
      </c>
      <c r="AH81" s="9">
        <f t="shared" si="50"/>
        <v>0</v>
      </c>
      <c r="AI81" s="9" t="str">
        <f t="shared" ref="AI81:AI112" si="51">IF(AH81=0,"",$B$2&amp;AG$9&amp;$B$2&amp;$B$1&amp;AG81)</f>
        <v/>
      </c>
      <c r="AJ81" s="9" t="str">
        <f t="shared" ref="AJ81:AJ112" si="52">IF(AH81=0,"",$B$2&amp;AH$9&amp;$B$2&amp;$B$1&amp;AH81)</f>
        <v/>
      </c>
      <c r="AK81" s="9" t="str">
        <f t="shared" ref="AK81:AK112" si="53">IF(AH81=0,"",$A$3&amp;_xlfn.TEXTJOIN($C$1,1,AI81:AJ81)&amp;$A$4)</f>
        <v/>
      </c>
      <c r="AL81" s="9" t="str">
        <f t="shared" si="39"/>
        <v>[]</v>
      </c>
    </row>
    <row r="82" customHeight="1" spans="4:38">
      <c r="D82" s="16">
        <f t="shared" si="41"/>
        <v>6007</v>
      </c>
      <c r="E82" s="16">
        <v>6</v>
      </c>
      <c r="F82" s="16" t="s">
        <v>87</v>
      </c>
      <c r="G82" s="17" t="s">
        <v>206</v>
      </c>
      <c r="H82" s="17"/>
      <c r="I82" s="17"/>
      <c r="J82" s="17"/>
      <c r="K82" s="24" t="s">
        <v>146</v>
      </c>
      <c r="L82" s="16">
        <v>1500</v>
      </c>
      <c r="M82" s="16"/>
      <c r="N82" s="16"/>
      <c r="O82" s="12"/>
      <c r="P82" s="12">
        <f>B53</f>
        <v>6000106</v>
      </c>
      <c r="Q82" s="12"/>
      <c r="R82" s="16" t="s">
        <v>97</v>
      </c>
      <c r="S82" s="16">
        <v>6</v>
      </c>
      <c r="T82" s="16">
        <f>ROUNDUP(_xlfn.XLOOKUP(S82,主线中转!$A$23:$A$32,主线中转!$B$23:$B$32)*_xlfn.XLOOKUP(E82,主线中转!$D$8:$D$127,主线中转!$E$8:$E$127)/10,0)*10</f>
        <v>220</v>
      </c>
      <c r="V82" s="9">
        <v>1</v>
      </c>
      <c r="W82" s="9">
        <f t="shared" si="42"/>
        <v>1</v>
      </c>
      <c r="X82" s="9" t="str">
        <f t="shared" si="43"/>
        <v>[6,220]</v>
      </c>
      <c r="Y82" s="9" t="str">
        <f t="shared" si="44"/>
        <v>SpriteUi/Task/task_icon_1</v>
      </c>
      <c r="AA82" s="9">
        <f>_xlfn.XLOOKUP($K82,[1]配置!$D$5:$D$1003,[1]配置!$B$5:$B$1003,"")</f>
        <v>50004</v>
      </c>
      <c r="AB82" s="9">
        <f t="shared" si="45"/>
        <v>1500</v>
      </c>
      <c r="AC82" s="9" t="str">
        <f t="shared" si="46"/>
        <v>"ItemId":50004</v>
      </c>
      <c r="AD82" s="9" t="str">
        <f t="shared" si="47"/>
        <v>"Num":1500</v>
      </c>
      <c r="AE82" s="9" t="str">
        <f t="shared" si="48"/>
        <v>{"ItemId":50004,"Num":1500}</v>
      </c>
      <c r="AF82" s="9" t="str">
        <f t="shared" si="49"/>
        <v>[{"ItemId":50004,"Num":1500}]</v>
      </c>
      <c r="AG82" s="9">
        <f>_xlfn.XLOOKUP("钞票",[1]配置!$D$5:$D$1003,[1]配置!$B$5:$B$1003,"")</f>
        <v>50003</v>
      </c>
      <c r="AH82" s="9">
        <f t="shared" si="50"/>
        <v>0</v>
      </c>
      <c r="AI82" s="9" t="str">
        <f t="shared" si="51"/>
        <v/>
      </c>
      <c r="AJ82" s="9" t="str">
        <f t="shared" si="52"/>
        <v/>
      </c>
      <c r="AK82" s="9" t="str">
        <f t="shared" si="53"/>
        <v/>
      </c>
      <c r="AL82" s="9" t="str">
        <f t="shared" si="39"/>
        <v>[]</v>
      </c>
    </row>
    <row r="83" customHeight="1" spans="4:38">
      <c r="D83" s="16">
        <f t="shared" si="41"/>
        <v>6008</v>
      </c>
      <c r="E83" s="16">
        <v>6</v>
      </c>
      <c r="F83" s="16" t="s">
        <v>195</v>
      </c>
      <c r="G83" s="17" t="s">
        <v>207</v>
      </c>
      <c r="H83" s="17"/>
      <c r="I83" s="17"/>
      <c r="J83" s="17"/>
      <c r="K83" s="24" t="s">
        <v>146</v>
      </c>
      <c r="L83" s="16">
        <v>4000</v>
      </c>
      <c r="M83" s="16"/>
      <c r="N83" s="16"/>
      <c r="O83" s="12"/>
      <c r="P83" s="12">
        <v>0</v>
      </c>
      <c r="Q83" s="12"/>
      <c r="R83" s="16" t="s">
        <v>112</v>
      </c>
      <c r="S83" s="16">
        <v>500</v>
      </c>
      <c r="T83" s="16"/>
      <c r="V83" s="9">
        <v>2</v>
      </c>
      <c r="W83" s="9">
        <f t="shared" si="42"/>
        <v>10</v>
      </c>
      <c r="X83" s="9" t="str">
        <f t="shared" si="43"/>
        <v>[500]</v>
      </c>
      <c r="Y83" s="9" t="str">
        <f t="shared" si="44"/>
        <v>SpriteUi/Task/task_icon_8</v>
      </c>
      <c r="AA83" s="9">
        <f>_xlfn.XLOOKUP($K83,[1]配置!$D$5:$D$1003,[1]配置!$B$5:$B$1003,"")</f>
        <v>50004</v>
      </c>
      <c r="AB83" s="9">
        <f t="shared" si="45"/>
        <v>4000</v>
      </c>
      <c r="AC83" s="9" t="str">
        <f t="shared" si="46"/>
        <v>"ItemId":50004</v>
      </c>
      <c r="AD83" s="9" t="str">
        <f t="shared" si="47"/>
        <v>"Num":4000</v>
      </c>
      <c r="AE83" s="9" t="str">
        <f t="shared" si="48"/>
        <v>{"ItemId":50004,"Num":4000}</v>
      </c>
      <c r="AF83" s="9" t="str">
        <f t="shared" si="49"/>
        <v>[{"ItemId":50004,"Num":4000}]</v>
      </c>
      <c r="AG83" s="9">
        <f>_xlfn.XLOOKUP("钞票",[1]配置!$D$5:$D$1003,[1]配置!$B$5:$B$1003,"")</f>
        <v>50003</v>
      </c>
      <c r="AH83" s="9">
        <f t="shared" si="50"/>
        <v>0</v>
      </c>
      <c r="AI83" s="9" t="str">
        <f t="shared" si="51"/>
        <v/>
      </c>
      <c r="AJ83" s="9" t="str">
        <f t="shared" si="52"/>
        <v/>
      </c>
      <c r="AK83" s="9" t="str">
        <f t="shared" si="53"/>
        <v/>
      </c>
      <c r="AL83" s="9" t="str">
        <f t="shared" si="39"/>
        <v>[]</v>
      </c>
    </row>
    <row r="84" customHeight="1" spans="4:38">
      <c r="D84" s="16">
        <f t="shared" si="41"/>
        <v>6009</v>
      </c>
      <c r="E84" s="16">
        <v>6</v>
      </c>
      <c r="F84" s="16" t="s">
        <v>195</v>
      </c>
      <c r="G84" s="21" t="s">
        <v>208</v>
      </c>
      <c r="H84" s="23"/>
      <c r="I84" s="23"/>
      <c r="J84" s="30"/>
      <c r="K84" s="24" t="s">
        <v>146</v>
      </c>
      <c r="L84" s="16">
        <v>1500</v>
      </c>
      <c r="M84" s="16"/>
      <c r="N84" s="16"/>
      <c r="O84" s="12"/>
      <c r="P84" s="12">
        <v>0</v>
      </c>
      <c r="Q84" s="12"/>
      <c r="R84" s="16" t="s">
        <v>110</v>
      </c>
      <c r="S84" s="16">
        <v>1000</v>
      </c>
      <c r="T84" s="16"/>
      <c r="V84" s="9">
        <v>2</v>
      </c>
      <c r="W84" s="9">
        <f t="shared" si="42"/>
        <v>9</v>
      </c>
      <c r="X84" s="9" t="str">
        <f t="shared" si="43"/>
        <v>[1000]</v>
      </c>
      <c r="Y84" s="9" t="str">
        <f t="shared" si="44"/>
        <v>SpriteUi/Task/task_icon_7</v>
      </c>
      <c r="AA84" s="9">
        <f>_xlfn.XLOOKUP($K84,[1]配置!$D$5:$D$1003,[1]配置!$B$5:$B$1003,"")</f>
        <v>50004</v>
      </c>
      <c r="AB84" s="9">
        <f t="shared" si="45"/>
        <v>1500</v>
      </c>
      <c r="AC84" s="9" t="str">
        <f t="shared" si="46"/>
        <v>"ItemId":50004</v>
      </c>
      <c r="AD84" s="9" t="str">
        <f t="shared" si="47"/>
        <v>"Num":1500</v>
      </c>
      <c r="AE84" s="9" t="str">
        <f t="shared" si="48"/>
        <v>{"ItemId":50004,"Num":1500}</v>
      </c>
      <c r="AF84" s="9" t="str">
        <f t="shared" si="49"/>
        <v>[{"ItemId":50004,"Num":1500}]</v>
      </c>
      <c r="AG84" s="9">
        <f>_xlfn.XLOOKUP("钞票",[1]配置!$D$5:$D$1003,[1]配置!$B$5:$B$1003,"")</f>
        <v>50003</v>
      </c>
      <c r="AH84" s="9">
        <f t="shared" si="50"/>
        <v>0</v>
      </c>
      <c r="AI84" s="9" t="str">
        <f t="shared" si="51"/>
        <v/>
      </c>
      <c r="AJ84" s="9" t="str">
        <f t="shared" si="52"/>
        <v/>
      </c>
      <c r="AK84" s="9" t="str">
        <f t="shared" si="53"/>
        <v/>
      </c>
      <c r="AL84" s="9" t="str">
        <f t="shared" si="39"/>
        <v>[]</v>
      </c>
    </row>
    <row r="85" customHeight="1" spans="4:38">
      <c r="D85" s="16">
        <f t="shared" si="41"/>
        <v>6010</v>
      </c>
      <c r="E85" s="16">
        <v>6</v>
      </c>
      <c r="F85" s="16" t="s">
        <v>195</v>
      </c>
      <c r="G85" s="17" t="s">
        <v>207</v>
      </c>
      <c r="H85" s="32"/>
      <c r="I85" s="32"/>
      <c r="J85" s="33"/>
      <c r="K85" s="24" t="s">
        <v>146</v>
      </c>
      <c r="L85" s="16">
        <v>6000</v>
      </c>
      <c r="M85" s="16"/>
      <c r="N85" s="16"/>
      <c r="O85" s="12"/>
      <c r="P85" s="12">
        <v>0</v>
      </c>
      <c r="Q85" s="12"/>
      <c r="R85" s="16" t="s">
        <v>112</v>
      </c>
      <c r="S85" s="16">
        <v>500</v>
      </c>
      <c r="T85" s="16"/>
      <c r="V85" s="9">
        <v>2</v>
      </c>
      <c r="W85" s="9">
        <f t="shared" si="42"/>
        <v>10</v>
      </c>
      <c r="X85" s="9" t="str">
        <f t="shared" si="43"/>
        <v>[500]</v>
      </c>
      <c r="Y85" s="9" t="str">
        <f t="shared" si="44"/>
        <v>SpriteUi/Task/task_icon_8</v>
      </c>
      <c r="AA85" s="9">
        <f>_xlfn.XLOOKUP($K85,[1]配置!$D$5:$D$1003,[1]配置!$B$5:$B$1003,"")</f>
        <v>50004</v>
      </c>
      <c r="AB85" s="9">
        <f t="shared" si="45"/>
        <v>6000</v>
      </c>
      <c r="AC85" s="9" t="str">
        <f t="shared" si="46"/>
        <v>"ItemId":50004</v>
      </c>
      <c r="AD85" s="9" t="str">
        <f t="shared" si="47"/>
        <v>"Num":6000</v>
      </c>
      <c r="AE85" s="9" t="str">
        <f t="shared" si="48"/>
        <v>{"ItemId":50004,"Num":6000}</v>
      </c>
      <c r="AF85" s="9" t="str">
        <f t="shared" si="49"/>
        <v>[{"ItemId":50004,"Num":6000}]</v>
      </c>
      <c r="AG85" s="9">
        <f>_xlfn.XLOOKUP("钞票",[1]配置!$D$5:$D$1003,[1]配置!$B$5:$B$1003,"")</f>
        <v>50003</v>
      </c>
      <c r="AH85" s="9">
        <f t="shared" si="50"/>
        <v>0</v>
      </c>
      <c r="AI85" s="9" t="str">
        <f t="shared" si="51"/>
        <v/>
      </c>
      <c r="AJ85" s="9" t="str">
        <f t="shared" si="52"/>
        <v/>
      </c>
      <c r="AK85" s="9" t="str">
        <f t="shared" si="53"/>
        <v/>
      </c>
      <c r="AL85" s="9" t="str">
        <f t="shared" si="39"/>
        <v>[]</v>
      </c>
    </row>
    <row r="86" customHeight="1" spans="4:38">
      <c r="D86" s="16">
        <f t="shared" si="41"/>
        <v>6011</v>
      </c>
      <c r="E86" s="16">
        <v>6</v>
      </c>
      <c r="F86" s="16" t="s">
        <v>195</v>
      </c>
      <c r="G86" s="21" t="s">
        <v>209</v>
      </c>
      <c r="H86" s="23"/>
      <c r="I86" s="23"/>
      <c r="J86" s="30"/>
      <c r="K86" s="24" t="s">
        <v>146</v>
      </c>
      <c r="L86" s="16">
        <v>1500</v>
      </c>
      <c r="M86" s="16"/>
      <c r="N86" s="16"/>
      <c r="O86" s="12"/>
      <c r="P86" s="12">
        <f>B59</f>
        <v>6000205</v>
      </c>
      <c r="Q86" s="12"/>
      <c r="R86" s="16" t="s">
        <v>110</v>
      </c>
      <c r="S86" s="16">
        <v>5000</v>
      </c>
      <c r="T86" s="16"/>
      <c r="V86" s="9">
        <v>2</v>
      </c>
      <c r="W86" s="9">
        <f t="shared" si="42"/>
        <v>9</v>
      </c>
      <c r="X86" s="9" t="str">
        <f t="shared" si="43"/>
        <v>[5000]</v>
      </c>
      <c r="Y86" s="9" t="str">
        <f t="shared" si="44"/>
        <v>SpriteUi/Task/task_icon_7</v>
      </c>
      <c r="AA86" s="9">
        <f>_xlfn.XLOOKUP($K86,[1]配置!$D$5:$D$1003,[1]配置!$B$5:$B$1003,"")</f>
        <v>50004</v>
      </c>
      <c r="AB86" s="9">
        <f t="shared" si="45"/>
        <v>1500</v>
      </c>
      <c r="AC86" s="9" t="str">
        <f t="shared" si="46"/>
        <v>"ItemId":50004</v>
      </c>
      <c r="AD86" s="9" t="str">
        <f t="shared" si="47"/>
        <v>"Num":1500</v>
      </c>
      <c r="AE86" s="9" t="str">
        <f t="shared" si="48"/>
        <v>{"ItemId":50004,"Num":1500}</v>
      </c>
      <c r="AF86" s="9" t="str">
        <f t="shared" si="49"/>
        <v>[{"ItemId":50004,"Num":1500}]</v>
      </c>
      <c r="AG86" s="9">
        <f>_xlfn.XLOOKUP("钞票",[1]配置!$D$5:$D$1003,[1]配置!$B$5:$B$1003,"")</f>
        <v>50003</v>
      </c>
      <c r="AH86" s="9">
        <f t="shared" si="50"/>
        <v>0</v>
      </c>
      <c r="AI86" s="9" t="str">
        <f t="shared" si="51"/>
        <v/>
      </c>
      <c r="AJ86" s="9" t="str">
        <f t="shared" si="52"/>
        <v/>
      </c>
      <c r="AK86" s="9" t="str">
        <f t="shared" si="53"/>
        <v/>
      </c>
      <c r="AL86" s="9" t="str">
        <f t="shared" si="39"/>
        <v>[]</v>
      </c>
    </row>
    <row r="87" customHeight="1" spans="4:38">
      <c r="D87" s="16">
        <f t="shared" si="41"/>
        <v>6012</v>
      </c>
      <c r="E87" s="16">
        <v>6</v>
      </c>
      <c r="F87" s="16" t="s">
        <v>195</v>
      </c>
      <c r="G87" s="17" t="s">
        <v>210</v>
      </c>
      <c r="H87" s="32"/>
      <c r="I87" s="32"/>
      <c r="J87" s="33"/>
      <c r="K87" s="24" t="s">
        <v>146</v>
      </c>
      <c r="L87" s="16">
        <v>1500</v>
      </c>
      <c r="M87" s="16"/>
      <c r="N87" s="16"/>
      <c r="O87" s="12"/>
      <c r="P87" s="12">
        <v>0</v>
      </c>
      <c r="Q87" s="12"/>
      <c r="R87" s="16" t="s">
        <v>91</v>
      </c>
      <c r="S87" s="16">
        <v>800</v>
      </c>
      <c r="T87" s="16"/>
      <c r="V87" s="9">
        <v>2</v>
      </c>
      <c r="W87" s="9">
        <f t="shared" si="42"/>
        <v>2</v>
      </c>
      <c r="X87" s="9" t="str">
        <f t="shared" si="43"/>
        <v>[800]</v>
      </c>
      <c r="Y87" s="9" t="str">
        <f t="shared" si="44"/>
        <v>SpriteUi/Task/task_icon_3</v>
      </c>
      <c r="AA87" s="9">
        <f>_xlfn.XLOOKUP($K87,[1]配置!$D$5:$D$1003,[1]配置!$B$5:$B$1003,"")</f>
        <v>50004</v>
      </c>
      <c r="AB87" s="9">
        <f t="shared" si="45"/>
        <v>1500</v>
      </c>
      <c r="AC87" s="9" t="str">
        <f t="shared" si="46"/>
        <v>"ItemId":50004</v>
      </c>
      <c r="AD87" s="9" t="str">
        <f t="shared" si="47"/>
        <v>"Num":1500</v>
      </c>
      <c r="AE87" s="9" t="str">
        <f t="shared" si="48"/>
        <v>{"ItemId":50004,"Num":1500}</v>
      </c>
      <c r="AF87" s="9" t="str">
        <f t="shared" si="49"/>
        <v>[{"ItemId":50004,"Num":1500}]</v>
      </c>
      <c r="AG87" s="9">
        <f>_xlfn.XLOOKUP("钞票",[1]配置!$D$5:$D$1003,[1]配置!$B$5:$B$1003,"")</f>
        <v>50003</v>
      </c>
      <c r="AH87" s="9">
        <f t="shared" si="50"/>
        <v>0</v>
      </c>
      <c r="AI87" s="9" t="str">
        <f t="shared" si="51"/>
        <v/>
      </c>
      <c r="AJ87" s="9" t="str">
        <f t="shared" si="52"/>
        <v/>
      </c>
      <c r="AK87" s="9" t="str">
        <f t="shared" si="53"/>
        <v/>
      </c>
      <c r="AL87" s="9" t="str">
        <f t="shared" si="39"/>
        <v>[]</v>
      </c>
    </row>
    <row r="88" customHeight="1" spans="4:38">
      <c r="D88" s="16">
        <f t="shared" si="41"/>
        <v>6013</v>
      </c>
      <c r="E88" s="16">
        <v>6</v>
      </c>
      <c r="F88" s="16" t="s">
        <v>195</v>
      </c>
      <c r="G88" s="17" t="s">
        <v>210</v>
      </c>
      <c r="H88" s="17"/>
      <c r="I88" s="17"/>
      <c r="J88" s="17"/>
      <c r="K88" s="24" t="s">
        <v>146</v>
      </c>
      <c r="L88" s="16">
        <v>1500</v>
      </c>
      <c r="M88" s="16"/>
      <c r="N88" s="16"/>
      <c r="O88" s="12"/>
      <c r="P88" s="12">
        <v>0</v>
      </c>
      <c r="Q88" s="12"/>
      <c r="R88" s="16" t="s">
        <v>91</v>
      </c>
      <c r="S88" s="16">
        <v>1000</v>
      </c>
      <c r="T88" s="16"/>
      <c r="V88" s="9">
        <v>2</v>
      </c>
      <c r="W88" s="9">
        <f t="shared" si="42"/>
        <v>2</v>
      </c>
      <c r="X88" s="9" t="str">
        <f t="shared" si="43"/>
        <v>[1000]</v>
      </c>
      <c r="Y88" s="9" t="str">
        <f t="shared" si="44"/>
        <v>SpriteUi/Task/task_icon_3</v>
      </c>
      <c r="AA88" s="9">
        <f>_xlfn.XLOOKUP($K88,[1]配置!$D$5:$D$1003,[1]配置!$B$5:$B$1003,"")</f>
        <v>50004</v>
      </c>
      <c r="AB88" s="9">
        <f t="shared" si="45"/>
        <v>1500</v>
      </c>
      <c r="AC88" s="9" t="str">
        <f t="shared" si="46"/>
        <v>"ItemId":50004</v>
      </c>
      <c r="AD88" s="9" t="str">
        <f t="shared" si="47"/>
        <v>"Num":1500</v>
      </c>
      <c r="AE88" s="9" t="str">
        <f t="shared" si="48"/>
        <v>{"ItemId":50004,"Num":1500}</v>
      </c>
      <c r="AF88" s="9" t="str">
        <f t="shared" si="49"/>
        <v>[{"ItemId":50004,"Num":1500}]</v>
      </c>
      <c r="AG88" s="9">
        <f>_xlfn.XLOOKUP("钞票",[1]配置!$D$5:$D$1003,[1]配置!$B$5:$B$1003,"")</f>
        <v>50003</v>
      </c>
      <c r="AH88" s="9">
        <f t="shared" si="50"/>
        <v>0</v>
      </c>
      <c r="AI88" s="9" t="str">
        <f t="shared" si="51"/>
        <v/>
      </c>
      <c r="AJ88" s="9" t="str">
        <f t="shared" si="52"/>
        <v/>
      </c>
      <c r="AK88" s="9" t="str">
        <f t="shared" si="53"/>
        <v/>
      </c>
      <c r="AL88" s="9" t="str">
        <f t="shared" si="39"/>
        <v>[]</v>
      </c>
    </row>
    <row r="89" customHeight="1" spans="4:38">
      <c r="D89" s="16">
        <f t="shared" si="41"/>
        <v>6014</v>
      </c>
      <c r="E89" s="16">
        <v>6</v>
      </c>
      <c r="F89" s="16" t="s">
        <v>195</v>
      </c>
      <c r="G89" s="17" t="s">
        <v>210</v>
      </c>
      <c r="H89" s="17"/>
      <c r="I89" s="17"/>
      <c r="J89" s="17"/>
      <c r="K89" s="24" t="s">
        <v>146</v>
      </c>
      <c r="L89" s="16">
        <v>1500</v>
      </c>
      <c r="M89" s="16"/>
      <c r="N89" s="16"/>
      <c r="O89" s="12"/>
      <c r="P89" s="12">
        <v>0</v>
      </c>
      <c r="Q89" s="12"/>
      <c r="R89" s="16" t="s">
        <v>91</v>
      </c>
      <c r="S89" s="16">
        <v>1200</v>
      </c>
      <c r="T89" s="16"/>
      <c r="V89" s="9">
        <v>2</v>
      </c>
      <c r="W89" s="9">
        <f t="shared" si="42"/>
        <v>2</v>
      </c>
      <c r="X89" s="9" t="str">
        <f t="shared" si="43"/>
        <v>[1200]</v>
      </c>
      <c r="Y89" s="9" t="str">
        <f t="shared" si="44"/>
        <v>SpriteUi/Task/task_icon_3</v>
      </c>
      <c r="AA89" s="9">
        <f>_xlfn.XLOOKUP($K89,[1]配置!$D$5:$D$1003,[1]配置!$B$5:$B$1003,"")</f>
        <v>50004</v>
      </c>
      <c r="AB89" s="9">
        <f t="shared" si="45"/>
        <v>1500</v>
      </c>
      <c r="AC89" s="9" t="str">
        <f t="shared" si="46"/>
        <v>"ItemId":50004</v>
      </c>
      <c r="AD89" s="9" t="str">
        <f t="shared" si="47"/>
        <v>"Num":1500</v>
      </c>
      <c r="AE89" s="9" t="str">
        <f t="shared" si="48"/>
        <v>{"ItemId":50004,"Num":1500}</v>
      </c>
      <c r="AF89" s="9" t="str">
        <f t="shared" si="49"/>
        <v>[{"ItemId":50004,"Num":1500}]</v>
      </c>
      <c r="AG89" s="9">
        <f>_xlfn.XLOOKUP("钞票",[1]配置!$D$5:$D$1003,[1]配置!$B$5:$B$1003,"")</f>
        <v>50003</v>
      </c>
      <c r="AH89" s="9">
        <f t="shared" si="50"/>
        <v>0</v>
      </c>
      <c r="AI89" s="9" t="str">
        <f t="shared" si="51"/>
        <v/>
      </c>
      <c r="AJ89" s="9" t="str">
        <f t="shared" si="52"/>
        <v/>
      </c>
      <c r="AK89" s="9" t="str">
        <f t="shared" si="53"/>
        <v/>
      </c>
      <c r="AL89" s="9" t="str">
        <f t="shared" si="39"/>
        <v>[]</v>
      </c>
    </row>
    <row r="90" customHeight="1" spans="4:38">
      <c r="D90" s="16">
        <f t="shared" si="41"/>
        <v>6015</v>
      </c>
      <c r="E90" s="16">
        <v>6</v>
      </c>
      <c r="F90" s="16" t="s">
        <v>211</v>
      </c>
      <c r="G90" s="21" t="s">
        <v>212</v>
      </c>
      <c r="H90" s="21"/>
      <c r="I90" s="21"/>
      <c r="J90" s="21"/>
      <c r="K90" s="24" t="s">
        <v>168</v>
      </c>
      <c r="L90" s="16">
        <v>500</v>
      </c>
      <c r="M90" s="16"/>
      <c r="N90" s="16"/>
      <c r="O90" s="12"/>
      <c r="P90" s="12">
        <f>B59</f>
        <v>6000205</v>
      </c>
      <c r="Q90" s="12"/>
      <c r="R90" s="16" t="s">
        <v>131</v>
      </c>
      <c r="S90" s="16">
        <v>18</v>
      </c>
      <c r="T90" s="16">
        <v>1</v>
      </c>
      <c r="V90" s="9">
        <v>3</v>
      </c>
      <c r="W90" s="9">
        <f t="shared" si="42"/>
        <v>17</v>
      </c>
      <c r="X90" s="9" t="str">
        <f t="shared" si="43"/>
        <v>[18,1]</v>
      </c>
      <c r="Y90" s="9" t="str">
        <f t="shared" si="44"/>
        <v>SpriteUi/Task/task_icon_6</v>
      </c>
      <c r="AA90" s="9">
        <f>_xlfn.XLOOKUP($K90,[1]配置!$D$5:$D$1003,[1]配置!$B$5:$B$1003,"")</f>
        <v>50005</v>
      </c>
      <c r="AB90" s="9">
        <f t="shared" si="45"/>
        <v>500</v>
      </c>
      <c r="AC90" s="9" t="str">
        <f t="shared" si="46"/>
        <v>"ItemId":50005</v>
      </c>
      <c r="AD90" s="9" t="str">
        <f t="shared" si="47"/>
        <v>"Num":500</v>
      </c>
      <c r="AE90" s="9" t="str">
        <f t="shared" si="48"/>
        <v>{"ItemId":50005,"Num":500}</v>
      </c>
      <c r="AF90" s="9" t="str">
        <f t="shared" si="49"/>
        <v>[{"ItemId":50005,"Num":500}]</v>
      </c>
      <c r="AG90" s="9">
        <f>_xlfn.XLOOKUP("钞票",[1]配置!$D$5:$D$1003,[1]配置!$B$5:$B$1003,"")</f>
        <v>50003</v>
      </c>
      <c r="AH90" s="9">
        <f t="shared" si="50"/>
        <v>0</v>
      </c>
      <c r="AI90" s="9" t="str">
        <f t="shared" si="51"/>
        <v/>
      </c>
      <c r="AJ90" s="9" t="str">
        <f t="shared" si="52"/>
        <v/>
      </c>
      <c r="AK90" s="9" t="str">
        <f t="shared" si="53"/>
        <v/>
      </c>
      <c r="AL90" s="9" t="str">
        <f t="shared" si="39"/>
        <v>[]</v>
      </c>
    </row>
    <row r="91" customHeight="1" spans="4:38">
      <c r="D91" s="16">
        <f t="shared" si="41"/>
        <v>6016</v>
      </c>
      <c r="E91" s="16">
        <v>6</v>
      </c>
      <c r="F91" s="16" t="s">
        <v>211</v>
      </c>
      <c r="G91" s="21" t="s">
        <v>213</v>
      </c>
      <c r="H91" s="21"/>
      <c r="I91" s="21"/>
      <c r="J91" s="21"/>
      <c r="K91" s="25" t="s">
        <v>106</v>
      </c>
      <c r="L91" s="16">
        <v>60</v>
      </c>
      <c r="M91" s="16"/>
      <c r="N91" s="16"/>
      <c r="O91" s="12"/>
      <c r="P91" s="12">
        <v>0</v>
      </c>
      <c r="Q91" s="12"/>
      <c r="R91" s="16" t="s">
        <v>126</v>
      </c>
      <c r="S91" s="16">
        <v>20</v>
      </c>
      <c r="T91" s="16"/>
      <c r="V91" s="9">
        <v>3</v>
      </c>
      <c r="W91" s="9">
        <f t="shared" si="42"/>
        <v>14</v>
      </c>
      <c r="X91" s="9" t="str">
        <f t="shared" si="43"/>
        <v>[20]</v>
      </c>
      <c r="Y91" s="9" t="str">
        <f t="shared" si="44"/>
        <v>SpriteUi/Task/task_icon_12</v>
      </c>
      <c r="AA91" s="9">
        <f>_xlfn.XLOOKUP($K91,[1]配置!$D$5:$D$1003,[1]配置!$B$5:$B$1003,"")</f>
        <v>50002</v>
      </c>
      <c r="AB91" s="9">
        <f t="shared" si="45"/>
        <v>60</v>
      </c>
      <c r="AC91" s="9" t="str">
        <f t="shared" si="46"/>
        <v>"ItemId":50002</v>
      </c>
      <c r="AD91" s="9" t="str">
        <f t="shared" si="47"/>
        <v>"Num":60</v>
      </c>
      <c r="AE91" s="9" t="str">
        <f t="shared" si="48"/>
        <v>{"ItemId":50002,"Num":60}</v>
      </c>
      <c r="AF91" s="9" t="str">
        <f t="shared" si="49"/>
        <v>[{"ItemId":50002,"Num":60}]</v>
      </c>
      <c r="AG91" s="9">
        <f>_xlfn.XLOOKUP("钞票",[1]配置!$D$5:$D$1003,[1]配置!$B$5:$B$1003,"")</f>
        <v>50003</v>
      </c>
      <c r="AH91" s="9">
        <f t="shared" si="50"/>
        <v>0</v>
      </c>
      <c r="AI91" s="9" t="str">
        <f t="shared" si="51"/>
        <v/>
      </c>
      <c r="AJ91" s="9" t="str">
        <f t="shared" si="52"/>
        <v/>
      </c>
      <c r="AK91" s="9" t="str">
        <f t="shared" si="53"/>
        <v/>
      </c>
      <c r="AL91" s="9" t="str">
        <f t="shared" si="39"/>
        <v>[]</v>
      </c>
    </row>
    <row r="92" customHeight="1" spans="4:38">
      <c r="D92" s="16">
        <f t="shared" si="41"/>
        <v>6017</v>
      </c>
      <c r="E92" s="16">
        <v>6</v>
      </c>
      <c r="F92" s="16" t="s">
        <v>211</v>
      </c>
      <c r="G92" s="21" t="s">
        <v>214</v>
      </c>
      <c r="H92" s="21"/>
      <c r="I92" s="21"/>
      <c r="J92" s="21"/>
      <c r="K92" s="25" t="s">
        <v>106</v>
      </c>
      <c r="L92" s="16">
        <v>20</v>
      </c>
      <c r="M92" s="16"/>
      <c r="N92" s="16"/>
      <c r="O92" s="12"/>
      <c r="P92" s="12">
        <f>B62</f>
        <v>5000202</v>
      </c>
      <c r="Q92" s="12"/>
      <c r="R92" s="16" t="s">
        <v>197</v>
      </c>
      <c r="S92" s="16">
        <v>1</v>
      </c>
      <c r="T92" s="16"/>
      <c r="V92" s="9">
        <v>3</v>
      </c>
      <c r="W92" s="9">
        <f t="shared" si="42"/>
        <v>13</v>
      </c>
      <c r="X92" s="9" t="str">
        <f t="shared" si="43"/>
        <v>[1]</v>
      </c>
      <c r="Y92" s="9" t="str">
        <f t="shared" si="44"/>
        <v>SpriteUi/Task/task_icon_11</v>
      </c>
      <c r="AA92" s="9">
        <f>_xlfn.XLOOKUP($K92,[1]配置!$D$5:$D$1003,[1]配置!$B$5:$B$1003,"")</f>
        <v>50002</v>
      </c>
      <c r="AB92" s="9">
        <f t="shared" si="45"/>
        <v>20</v>
      </c>
      <c r="AC92" s="9" t="str">
        <f t="shared" si="46"/>
        <v>"ItemId":50002</v>
      </c>
      <c r="AD92" s="9" t="str">
        <f t="shared" si="47"/>
        <v>"Num":20</v>
      </c>
      <c r="AE92" s="9" t="str">
        <f t="shared" si="48"/>
        <v>{"ItemId":50002,"Num":20}</v>
      </c>
      <c r="AF92" s="9" t="str">
        <f t="shared" si="49"/>
        <v>[{"ItemId":50002,"Num":20}]</v>
      </c>
      <c r="AG92" s="9">
        <f>_xlfn.XLOOKUP("钞票",[1]配置!$D$5:$D$1003,[1]配置!$B$5:$B$1003,"")</f>
        <v>50003</v>
      </c>
      <c r="AH92" s="9">
        <f t="shared" si="50"/>
        <v>0</v>
      </c>
      <c r="AI92" s="9" t="str">
        <f t="shared" si="51"/>
        <v/>
      </c>
      <c r="AJ92" s="9" t="str">
        <f t="shared" si="52"/>
        <v/>
      </c>
      <c r="AK92" s="9" t="str">
        <f t="shared" si="53"/>
        <v/>
      </c>
      <c r="AL92" s="9" t="str">
        <f t="shared" si="39"/>
        <v>[]</v>
      </c>
    </row>
    <row r="93" customHeight="1" spans="4:38">
      <c r="D93" s="16">
        <f t="shared" si="41"/>
        <v>6018</v>
      </c>
      <c r="E93" s="16">
        <v>6</v>
      </c>
      <c r="F93" s="16" t="s">
        <v>211</v>
      </c>
      <c r="G93" s="21" t="s">
        <v>215</v>
      </c>
      <c r="H93" s="21"/>
      <c r="I93" s="21"/>
      <c r="J93" s="21"/>
      <c r="K93" s="25" t="s">
        <v>106</v>
      </c>
      <c r="L93" s="16">
        <v>60</v>
      </c>
      <c r="M93" s="16"/>
      <c r="N93" s="16"/>
      <c r="O93" s="12"/>
      <c r="P93" s="12">
        <v>0</v>
      </c>
      <c r="Q93" s="12"/>
      <c r="R93" s="16" t="s">
        <v>126</v>
      </c>
      <c r="S93" s="16">
        <v>25</v>
      </c>
      <c r="T93" s="16"/>
      <c r="V93" s="9">
        <v>3</v>
      </c>
      <c r="W93" s="9">
        <f t="shared" si="42"/>
        <v>14</v>
      </c>
      <c r="X93" s="9" t="str">
        <f t="shared" si="43"/>
        <v>[25]</v>
      </c>
      <c r="Y93" s="9" t="str">
        <f t="shared" si="44"/>
        <v>SpriteUi/Task/task_icon_12</v>
      </c>
      <c r="AA93" s="9">
        <f>_xlfn.XLOOKUP($K93,[1]配置!$D$5:$D$1003,[1]配置!$B$5:$B$1003,"")</f>
        <v>50002</v>
      </c>
      <c r="AB93" s="9">
        <f t="shared" si="45"/>
        <v>60</v>
      </c>
      <c r="AC93" s="9" t="str">
        <f t="shared" si="46"/>
        <v>"ItemId":50002</v>
      </c>
      <c r="AD93" s="9" t="str">
        <f t="shared" si="47"/>
        <v>"Num":60</v>
      </c>
      <c r="AE93" s="9" t="str">
        <f t="shared" si="48"/>
        <v>{"ItemId":50002,"Num":60}</v>
      </c>
      <c r="AF93" s="9" t="str">
        <f t="shared" si="49"/>
        <v>[{"ItemId":50002,"Num":60}]</v>
      </c>
      <c r="AG93" s="9">
        <f>_xlfn.XLOOKUP("钞票",[1]配置!$D$5:$D$1003,[1]配置!$B$5:$B$1003,"")</f>
        <v>50003</v>
      </c>
      <c r="AH93" s="9">
        <f t="shared" si="50"/>
        <v>0</v>
      </c>
      <c r="AI93" s="9" t="str">
        <f t="shared" si="51"/>
        <v/>
      </c>
      <c r="AJ93" s="9" t="str">
        <f t="shared" si="52"/>
        <v/>
      </c>
      <c r="AK93" s="9" t="str">
        <f t="shared" si="53"/>
        <v/>
      </c>
      <c r="AL93" s="9" t="str">
        <f t="shared" ref="AL93:AL119" si="54">$A$1&amp;_xlfn.TEXTJOIN($C$1,1,AK93)&amp;$A$2</f>
        <v>[]</v>
      </c>
    </row>
    <row r="94" customHeight="1" spans="4:38">
      <c r="D94" s="16">
        <f t="shared" si="41"/>
        <v>6019</v>
      </c>
      <c r="E94" s="16">
        <v>6</v>
      </c>
      <c r="F94" s="16" t="s">
        <v>211</v>
      </c>
      <c r="G94" s="17" t="s">
        <v>124</v>
      </c>
      <c r="H94" s="17"/>
      <c r="I94" s="17"/>
      <c r="J94" s="17"/>
      <c r="K94" s="25" t="s">
        <v>106</v>
      </c>
      <c r="L94" s="16">
        <v>60</v>
      </c>
      <c r="M94" s="16"/>
      <c r="N94" s="16"/>
      <c r="O94" s="12"/>
      <c r="P94" s="12">
        <v>0</v>
      </c>
      <c r="Q94" s="12"/>
      <c r="R94" s="16" t="s">
        <v>125</v>
      </c>
      <c r="S94" s="16">
        <v>1</v>
      </c>
      <c r="T94" s="16"/>
      <c r="V94" s="9">
        <v>3</v>
      </c>
      <c r="W94" s="9">
        <f t="shared" si="42"/>
        <v>11</v>
      </c>
      <c r="X94" s="9" t="str">
        <f t="shared" si="43"/>
        <v>[1]</v>
      </c>
      <c r="Y94" s="9" t="str">
        <f t="shared" si="44"/>
        <v>SpriteUi/Task/task_icon_6</v>
      </c>
      <c r="AA94" s="9">
        <f>_xlfn.XLOOKUP($K94,[1]配置!$D$5:$D$1003,[1]配置!$B$5:$B$1003,"")</f>
        <v>50002</v>
      </c>
      <c r="AB94" s="9">
        <f t="shared" si="45"/>
        <v>60</v>
      </c>
      <c r="AC94" s="9" t="str">
        <f t="shared" si="46"/>
        <v>"ItemId":50002</v>
      </c>
      <c r="AD94" s="9" t="str">
        <f t="shared" si="47"/>
        <v>"Num":60</v>
      </c>
      <c r="AE94" s="9" t="str">
        <f t="shared" si="48"/>
        <v>{"ItemId":50002,"Num":60}</v>
      </c>
      <c r="AF94" s="9" t="str">
        <f t="shared" si="49"/>
        <v>[{"ItemId":50002,"Num":60}]</v>
      </c>
      <c r="AG94" s="9">
        <f>_xlfn.XLOOKUP("钞票",[1]配置!$D$5:$D$1003,[1]配置!$B$5:$B$1003,"")</f>
        <v>50003</v>
      </c>
      <c r="AH94" s="9">
        <f t="shared" si="50"/>
        <v>0</v>
      </c>
      <c r="AI94" s="9" t="str">
        <f t="shared" si="51"/>
        <v/>
      </c>
      <c r="AJ94" s="9" t="str">
        <f t="shared" si="52"/>
        <v/>
      </c>
      <c r="AK94" s="9" t="str">
        <f t="shared" si="53"/>
        <v/>
      </c>
      <c r="AL94" s="9" t="str">
        <f t="shared" si="54"/>
        <v>[]</v>
      </c>
    </row>
    <row r="95" customHeight="1" spans="4:38">
      <c r="D95" s="16">
        <f t="shared" si="41"/>
        <v>7001</v>
      </c>
      <c r="E95" s="16">
        <v>7</v>
      </c>
      <c r="F95" s="16" t="s">
        <v>87</v>
      </c>
      <c r="G95" s="17" t="s">
        <v>202</v>
      </c>
      <c r="H95" s="17"/>
      <c r="I95" s="17"/>
      <c r="J95" s="17"/>
      <c r="K95" s="25" t="s">
        <v>106</v>
      </c>
      <c r="L95" s="16">
        <v>20</v>
      </c>
      <c r="M95" s="16"/>
      <c r="N95" s="16"/>
      <c r="O95" s="12"/>
      <c r="P95" s="12">
        <v>0</v>
      </c>
      <c r="Q95" s="12"/>
      <c r="R95" s="16" t="s">
        <v>97</v>
      </c>
      <c r="S95" s="16">
        <v>1</v>
      </c>
      <c r="T95" s="16">
        <f>ROUNDUP(_xlfn.XLOOKUP(S95,主线中转!$A$23:$A$32,主线中转!$B$23:$B$32)*_xlfn.XLOOKUP(E95,主线中转!$D$8:$D$127,主线中转!$E$8:$E$127)/10,0)*10</f>
        <v>100</v>
      </c>
      <c r="V95" s="9">
        <v>1</v>
      </c>
      <c r="W95" s="9">
        <f t="shared" si="42"/>
        <v>1</v>
      </c>
      <c r="X95" s="9" t="str">
        <f t="shared" si="43"/>
        <v>[1,100]</v>
      </c>
      <c r="Y95" s="9" t="str">
        <f t="shared" si="44"/>
        <v>SpriteUi/Task/task_icon_1</v>
      </c>
      <c r="AA95" s="9">
        <f>_xlfn.XLOOKUP($K95,[1]配置!$D$5:$D$1003,[1]配置!$B$5:$B$1003,"")</f>
        <v>50002</v>
      </c>
      <c r="AB95" s="9">
        <f t="shared" si="45"/>
        <v>20</v>
      </c>
      <c r="AC95" s="9" t="str">
        <f t="shared" si="46"/>
        <v>"ItemId":50002</v>
      </c>
      <c r="AD95" s="9" t="str">
        <f t="shared" si="47"/>
        <v>"Num":20</v>
      </c>
      <c r="AE95" s="9" t="str">
        <f t="shared" si="48"/>
        <v>{"ItemId":50002,"Num":20}</v>
      </c>
      <c r="AF95" s="9" t="str">
        <f t="shared" si="49"/>
        <v>[{"ItemId":50002,"Num":20}]</v>
      </c>
      <c r="AG95" s="9">
        <f>_xlfn.XLOOKUP("钞票",[1]配置!$D$5:$D$1003,[1]配置!$B$5:$B$1003,"")</f>
        <v>50003</v>
      </c>
      <c r="AH95" s="9">
        <f t="shared" si="50"/>
        <v>0</v>
      </c>
      <c r="AI95" s="9" t="str">
        <f t="shared" si="51"/>
        <v/>
      </c>
      <c r="AJ95" s="9" t="str">
        <f t="shared" si="52"/>
        <v/>
      </c>
      <c r="AK95" s="9" t="str">
        <f t="shared" si="53"/>
        <v/>
      </c>
      <c r="AL95" s="9" t="str">
        <f t="shared" si="54"/>
        <v>[]</v>
      </c>
    </row>
    <row r="96" customHeight="1" spans="4:38">
      <c r="D96" s="16">
        <f t="shared" si="41"/>
        <v>7002</v>
      </c>
      <c r="E96" s="16">
        <v>7</v>
      </c>
      <c r="F96" s="16" t="s">
        <v>87</v>
      </c>
      <c r="G96" s="17" t="s">
        <v>216</v>
      </c>
      <c r="H96" s="17"/>
      <c r="I96" s="17"/>
      <c r="J96" s="17"/>
      <c r="K96" s="24" t="s">
        <v>146</v>
      </c>
      <c r="L96" s="16">
        <v>2000</v>
      </c>
      <c r="M96" s="16"/>
      <c r="N96" s="16"/>
      <c r="O96" s="12"/>
      <c r="P96" s="12">
        <v>0</v>
      </c>
      <c r="Q96" s="12"/>
      <c r="R96" s="16" t="s">
        <v>94</v>
      </c>
      <c r="S96" s="16">
        <f>60*15</f>
        <v>900</v>
      </c>
      <c r="T96" s="16"/>
      <c r="V96" s="9">
        <v>1</v>
      </c>
      <c r="W96" s="9">
        <f t="shared" si="42"/>
        <v>3</v>
      </c>
      <c r="X96" s="9" t="str">
        <f t="shared" si="43"/>
        <v>[900]</v>
      </c>
      <c r="Y96" s="9" t="str">
        <f t="shared" si="44"/>
        <v>SpriteUi/Task/task_icon_4</v>
      </c>
      <c r="AA96" s="9">
        <f>_xlfn.XLOOKUP($K96,[1]配置!$D$5:$D$1003,[1]配置!$B$5:$B$1003,"")</f>
        <v>50004</v>
      </c>
      <c r="AB96" s="9">
        <f t="shared" si="45"/>
        <v>2000</v>
      </c>
      <c r="AC96" s="9" t="str">
        <f t="shared" si="46"/>
        <v>"ItemId":50004</v>
      </c>
      <c r="AD96" s="9" t="str">
        <f t="shared" si="47"/>
        <v>"Num":2000</v>
      </c>
      <c r="AE96" s="9" t="str">
        <f t="shared" si="48"/>
        <v>{"ItemId":50004,"Num":2000}</v>
      </c>
      <c r="AF96" s="9" t="str">
        <f t="shared" si="49"/>
        <v>[{"ItemId":50004,"Num":2000}]</v>
      </c>
      <c r="AG96" s="9">
        <f>_xlfn.XLOOKUP("钞票",[1]配置!$D$5:$D$1003,[1]配置!$B$5:$B$1003,"")</f>
        <v>50003</v>
      </c>
      <c r="AH96" s="9">
        <f t="shared" si="50"/>
        <v>0</v>
      </c>
      <c r="AI96" s="9" t="str">
        <f t="shared" si="51"/>
        <v/>
      </c>
      <c r="AJ96" s="9" t="str">
        <f t="shared" si="52"/>
        <v/>
      </c>
      <c r="AK96" s="9" t="str">
        <f t="shared" si="53"/>
        <v/>
      </c>
      <c r="AL96" s="9" t="str">
        <f t="shared" si="54"/>
        <v>[]</v>
      </c>
    </row>
    <row r="97" customHeight="1" spans="4:38">
      <c r="D97" s="16">
        <f t="shared" si="41"/>
        <v>7003</v>
      </c>
      <c r="E97" s="16">
        <v>7</v>
      </c>
      <c r="F97" s="16" t="s">
        <v>87</v>
      </c>
      <c r="G97" s="17" t="s">
        <v>204</v>
      </c>
      <c r="H97" s="17"/>
      <c r="I97" s="17"/>
      <c r="J97" s="17"/>
      <c r="K97" s="24" t="s">
        <v>146</v>
      </c>
      <c r="L97" s="16">
        <v>2000</v>
      </c>
      <c r="M97" s="16"/>
      <c r="N97" s="16"/>
      <c r="O97" s="12"/>
      <c r="P97" s="12">
        <v>0</v>
      </c>
      <c r="Q97" s="12"/>
      <c r="R97" s="16" t="s">
        <v>97</v>
      </c>
      <c r="S97" s="16">
        <v>3</v>
      </c>
      <c r="T97" s="16">
        <f>ROUNDUP(_xlfn.XLOOKUP(S97,主线中转!$A$23:$A$32,主线中转!$B$23:$B$32)*_xlfn.XLOOKUP(E97,主线中转!$D$8:$D$127,主线中转!$E$8:$E$127)/10,0)*10</f>
        <v>160</v>
      </c>
      <c r="V97" s="9">
        <v>1</v>
      </c>
      <c r="W97" s="9">
        <f t="shared" si="42"/>
        <v>1</v>
      </c>
      <c r="X97" s="9" t="str">
        <f t="shared" si="43"/>
        <v>[3,160]</v>
      </c>
      <c r="Y97" s="9" t="str">
        <f t="shared" si="44"/>
        <v>SpriteUi/Task/task_icon_1</v>
      </c>
      <c r="AA97" s="9">
        <f>_xlfn.XLOOKUP($K97,[1]配置!$D$5:$D$1003,[1]配置!$B$5:$B$1003,"")</f>
        <v>50004</v>
      </c>
      <c r="AB97" s="9">
        <f t="shared" si="45"/>
        <v>2000</v>
      </c>
      <c r="AC97" s="9" t="str">
        <f t="shared" si="46"/>
        <v>"ItemId":50004</v>
      </c>
      <c r="AD97" s="9" t="str">
        <f t="shared" si="47"/>
        <v>"Num":2000</v>
      </c>
      <c r="AE97" s="9" t="str">
        <f t="shared" si="48"/>
        <v>{"ItemId":50004,"Num":2000}</v>
      </c>
      <c r="AF97" s="9" t="str">
        <f t="shared" si="49"/>
        <v>[{"ItemId":50004,"Num":2000}]</v>
      </c>
      <c r="AG97" s="9">
        <f>_xlfn.XLOOKUP("钞票",[1]配置!$D$5:$D$1003,[1]配置!$B$5:$B$1003,"")</f>
        <v>50003</v>
      </c>
      <c r="AH97" s="9">
        <f t="shared" si="50"/>
        <v>0</v>
      </c>
      <c r="AI97" s="9" t="str">
        <f t="shared" si="51"/>
        <v/>
      </c>
      <c r="AJ97" s="9" t="str">
        <f t="shared" si="52"/>
        <v/>
      </c>
      <c r="AK97" s="9" t="str">
        <f t="shared" si="53"/>
        <v/>
      </c>
      <c r="AL97" s="9" t="str">
        <f t="shared" si="54"/>
        <v>[]</v>
      </c>
    </row>
    <row r="98" customHeight="1" spans="4:38">
      <c r="D98" s="16">
        <f t="shared" si="41"/>
        <v>7004</v>
      </c>
      <c r="E98" s="16">
        <v>7</v>
      </c>
      <c r="F98" s="16" t="s">
        <v>87</v>
      </c>
      <c r="G98" s="17" t="s">
        <v>217</v>
      </c>
      <c r="H98" s="17"/>
      <c r="I98" s="17"/>
      <c r="J98" s="17"/>
      <c r="K98" s="24" t="s">
        <v>146</v>
      </c>
      <c r="L98" s="16">
        <v>2000</v>
      </c>
      <c r="M98" s="16"/>
      <c r="N98" s="16"/>
      <c r="O98" s="12"/>
      <c r="P98" s="12">
        <f>B53</f>
        <v>6000106</v>
      </c>
      <c r="Q98" s="12"/>
      <c r="R98" s="16" t="s">
        <v>94</v>
      </c>
      <c r="S98" s="16">
        <f>60*240</f>
        <v>14400</v>
      </c>
      <c r="T98" s="16"/>
      <c r="V98" s="9">
        <v>1</v>
      </c>
      <c r="W98" s="9">
        <f t="shared" si="42"/>
        <v>3</v>
      </c>
      <c r="X98" s="9" t="str">
        <f t="shared" si="43"/>
        <v>[14400]</v>
      </c>
      <c r="Y98" s="9" t="str">
        <f t="shared" si="44"/>
        <v>SpriteUi/Task/task_icon_4</v>
      </c>
      <c r="AA98" s="9">
        <f>_xlfn.XLOOKUP($K98,[1]配置!$D$5:$D$1003,[1]配置!$B$5:$B$1003,"")</f>
        <v>50004</v>
      </c>
      <c r="AB98" s="9">
        <f t="shared" si="45"/>
        <v>2000</v>
      </c>
      <c r="AC98" s="9" t="str">
        <f t="shared" si="46"/>
        <v>"ItemId":50004</v>
      </c>
      <c r="AD98" s="9" t="str">
        <f t="shared" si="47"/>
        <v>"Num":2000</v>
      </c>
      <c r="AE98" s="9" t="str">
        <f t="shared" si="48"/>
        <v>{"ItemId":50004,"Num":2000}</v>
      </c>
      <c r="AF98" s="9" t="str">
        <f t="shared" si="49"/>
        <v>[{"ItemId":50004,"Num":2000}]</v>
      </c>
      <c r="AG98" s="9">
        <f>_xlfn.XLOOKUP("钞票",[1]配置!$D$5:$D$1003,[1]配置!$B$5:$B$1003,"")</f>
        <v>50003</v>
      </c>
      <c r="AH98" s="9">
        <f t="shared" si="50"/>
        <v>0</v>
      </c>
      <c r="AI98" s="9" t="str">
        <f t="shared" si="51"/>
        <v/>
      </c>
      <c r="AJ98" s="9" t="str">
        <f t="shared" si="52"/>
        <v/>
      </c>
      <c r="AK98" s="9" t="str">
        <f t="shared" si="53"/>
        <v/>
      </c>
      <c r="AL98" s="9" t="str">
        <f t="shared" si="54"/>
        <v>[]</v>
      </c>
    </row>
    <row r="99" customHeight="1" spans="4:38">
      <c r="D99" s="16">
        <f t="shared" si="41"/>
        <v>7005</v>
      </c>
      <c r="E99" s="16">
        <v>7</v>
      </c>
      <c r="F99" s="16" t="s">
        <v>87</v>
      </c>
      <c r="G99" s="17" t="s">
        <v>205</v>
      </c>
      <c r="H99" s="17"/>
      <c r="I99" s="17"/>
      <c r="J99" s="17"/>
      <c r="K99" s="24" t="s">
        <v>146</v>
      </c>
      <c r="L99" s="16">
        <v>2000</v>
      </c>
      <c r="M99" s="16"/>
      <c r="N99" s="16"/>
      <c r="O99" s="12"/>
      <c r="P99" s="12">
        <v>0</v>
      </c>
      <c r="Q99" s="12"/>
      <c r="R99" s="16" t="s">
        <v>97</v>
      </c>
      <c r="S99" s="16">
        <v>5</v>
      </c>
      <c r="T99" s="16">
        <f>ROUNDUP(_xlfn.XLOOKUP(S99,主线中转!$A$23:$A$32,主线中转!$B$23:$B$32)*_xlfn.XLOOKUP(E99,主线中转!$D$8:$D$127,主线中转!$E$8:$E$127)/10,0)*10</f>
        <v>220</v>
      </c>
      <c r="V99" s="9">
        <v>1</v>
      </c>
      <c r="W99" s="9">
        <f t="shared" si="42"/>
        <v>1</v>
      </c>
      <c r="X99" s="9" t="str">
        <f t="shared" si="43"/>
        <v>[5,220]</v>
      </c>
      <c r="Y99" s="9" t="str">
        <f t="shared" si="44"/>
        <v>SpriteUi/Task/task_icon_1</v>
      </c>
      <c r="AA99" s="9">
        <f>_xlfn.XLOOKUP($K99,[1]配置!$D$5:$D$1003,[1]配置!$B$5:$B$1003,"")</f>
        <v>50004</v>
      </c>
      <c r="AB99" s="9">
        <f t="shared" si="45"/>
        <v>2000</v>
      </c>
      <c r="AC99" s="9" t="str">
        <f t="shared" si="46"/>
        <v>"ItemId":50004</v>
      </c>
      <c r="AD99" s="9" t="str">
        <f t="shared" si="47"/>
        <v>"Num":2000</v>
      </c>
      <c r="AE99" s="9" t="str">
        <f t="shared" si="48"/>
        <v>{"ItemId":50004,"Num":2000}</v>
      </c>
      <c r="AF99" s="9" t="str">
        <f t="shared" si="49"/>
        <v>[{"ItemId":50004,"Num":2000}]</v>
      </c>
      <c r="AG99" s="9">
        <f>_xlfn.XLOOKUP("钞票",[1]配置!$D$5:$D$1003,[1]配置!$B$5:$B$1003,"")</f>
        <v>50003</v>
      </c>
      <c r="AH99" s="9">
        <f t="shared" si="50"/>
        <v>0</v>
      </c>
      <c r="AI99" s="9" t="str">
        <f t="shared" si="51"/>
        <v/>
      </c>
      <c r="AJ99" s="9" t="str">
        <f t="shared" si="52"/>
        <v/>
      </c>
      <c r="AK99" s="9" t="str">
        <f t="shared" si="53"/>
        <v/>
      </c>
      <c r="AL99" s="9" t="str">
        <f t="shared" si="54"/>
        <v>[]</v>
      </c>
    </row>
    <row r="100" customHeight="1" spans="4:38">
      <c r="D100" s="16">
        <f t="shared" si="41"/>
        <v>7006</v>
      </c>
      <c r="E100" s="16">
        <v>7</v>
      </c>
      <c r="F100" s="16" t="s">
        <v>87</v>
      </c>
      <c r="G100" s="17" t="s">
        <v>203</v>
      </c>
      <c r="H100" s="17"/>
      <c r="I100" s="17"/>
      <c r="J100" s="17"/>
      <c r="K100" s="24" t="s">
        <v>146</v>
      </c>
      <c r="L100" s="16">
        <v>2000</v>
      </c>
      <c r="M100" s="16"/>
      <c r="N100" s="16"/>
      <c r="O100" s="12"/>
      <c r="P100" s="12">
        <v>0</v>
      </c>
      <c r="Q100" s="12"/>
      <c r="R100" s="16" t="s">
        <v>94</v>
      </c>
      <c r="S100" s="16">
        <f>60*30</f>
        <v>1800</v>
      </c>
      <c r="T100" s="16"/>
      <c r="V100" s="9">
        <v>1</v>
      </c>
      <c r="W100" s="9">
        <f t="shared" si="42"/>
        <v>3</v>
      </c>
      <c r="X100" s="9" t="str">
        <f t="shared" si="43"/>
        <v>[1800]</v>
      </c>
      <c r="Y100" s="9" t="str">
        <f t="shared" si="44"/>
        <v>SpriteUi/Task/task_icon_4</v>
      </c>
      <c r="AA100" s="9">
        <f>_xlfn.XLOOKUP($K100,[1]配置!$D$5:$D$1003,[1]配置!$B$5:$B$1003,"")</f>
        <v>50004</v>
      </c>
      <c r="AB100" s="9">
        <f t="shared" si="45"/>
        <v>2000</v>
      </c>
      <c r="AC100" s="9" t="str">
        <f t="shared" si="46"/>
        <v>"ItemId":50004</v>
      </c>
      <c r="AD100" s="9" t="str">
        <f t="shared" si="47"/>
        <v>"Num":2000</v>
      </c>
      <c r="AE100" s="9" t="str">
        <f t="shared" si="48"/>
        <v>{"ItemId":50004,"Num":2000}</v>
      </c>
      <c r="AF100" s="9" t="str">
        <f t="shared" si="49"/>
        <v>[{"ItemId":50004,"Num":2000}]</v>
      </c>
      <c r="AG100" s="9">
        <f>_xlfn.XLOOKUP("钞票",[1]配置!$D$5:$D$1003,[1]配置!$B$5:$B$1003,"")</f>
        <v>50003</v>
      </c>
      <c r="AH100" s="9">
        <f t="shared" si="50"/>
        <v>0</v>
      </c>
      <c r="AI100" s="9" t="str">
        <f t="shared" si="51"/>
        <v/>
      </c>
      <c r="AJ100" s="9" t="str">
        <f t="shared" si="52"/>
        <v/>
      </c>
      <c r="AK100" s="9" t="str">
        <f t="shared" si="53"/>
        <v/>
      </c>
      <c r="AL100" s="9" t="str">
        <f t="shared" si="54"/>
        <v>[]</v>
      </c>
    </row>
    <row r="101" customHeight="1" spans="4:38">
      <c r="D101" s="16">
        <f t="shared" si="41"/>
        <v>7007</v>
      </c>
      <c r="E101" s="16">
        <v>7</v>
      </c>
      <c r="F101" s="16" t="s">
        <v>87</v>
      </c>
      <c r="G101" s="17" t="s">
        <v>206</v>
      </c>
      <c r="H101" s="17"/>
      <c r="I101" s="17"/>
      <c r="J101" s="17"/>
      <c r="K101" s="24" t="s">
        <v>146</v>
      </c>
      <c r="L101" s="16">
        <v>2000</v>
      </c>
      <c r="M101" s="16"/>
      <c r="N101" s="16"/>
      <c r="O101" s="12"/>
      <c r="P101" s="12">
        <v>0</v>
      </c>
      <c r="Q101" s="12"/>
      <c r="R101" s="16" t="s">
        <v>97</v>
      </c>
      <c r="S101" s="16">
        <v>6</v>
      </c>
      <c r="T101" s="16">
        <f>ROUNDUP(_xlfn.XLOOKUP(S101,主线中转!$A$23:$A$32,主线中转!$B$23:$B$32)*_xlfn.XLOOKUP(E101,主线中转!$D$8:$D$127,主线中转!$E$8:$E$127)/10,0)*10</f>
        <v>250</v>
      </c>
      <c r="V101" s="9">
        <v>1</v>
      </c>
      <c r="W101" s="9">
        <f t="shared" si="42"/>
        <v>1</v>
      </c>
      <c r="X101" s="9" t="str">
        <f t="shared" si="43"/>
        <v>[6,250]</v>
      </c>
      <c r="Y101" s="9" t="str">
        <f t="shared" si="44"/>
        <v>SpriteUi/Task/task_icon_1</v>
      </c>
      <c r="AA101" s="9">
        <f>_xlfn.XLOOKUP($K101,[1]配置!$D$5:$D$1003,[1]配置!$B$5:$B$1003,"")</f>
        <v>50004</v>
      </c>
      <c r="AB101" s="9">
        <f t="shared" si="45"/>
        <v>2000</v>
      </c>
      <c r="AC101" s="9" t="str">
        <f t="shared" si="46"/>
        <v>"ItemId":50004</v>
      </c>
      <c r="AD101" s="9" t="str">
        <f t="shared" si="47"/>
        <v>"Num":2000</v>
      </c>
      <c r="AE101" s="9" t="str">
        <f t="shared" si="48"/>
        <v>{"ItemId":50004,"Num":2000}</v>
      </c>
      <c r="AF101" s="9" t="str">
        <f t="shared" si="49"/>
        <v>[{"ItemId":50004,"Num":2000}]</v>
      </c>
      <c r="AG101" s="9">
        <f>_xlfn.XLOOKUP("钞票",[1]配置!$D$5:$D$1003,[1]配置!$B$5:$B$1003,"")</f>
        <v>50003</v>
      </c>
      <c r="AH101" s="9">
        <f t="shared" si="50"/>
        <v>0</v>
      </c>
      <c r="AI101" s="9" t="str">
        <f t="shared" si="51"/>
        <v/>
      </c>
      <c r="AJ101" s="9" t="str">
        <f t="shared" si="52"/>
        <v/>
      </c>
      <c r="AK101" s="9" t="str">
        <f t="shared" si="53"/>
        <v/>
      </c>
      <c r="AL101" s="9" t="str">
        <f t="shared" si="54"/>
        <v>[]</v>
      </c>
    </row>
    <row r="102" customHeight="1" spans="4:38">
      <c r="D102" s="16">
        <f t="shared" si="41"/>
        <v>7008</v>
      </c>
      <c r="E102" s="16">
        <v>7</v>
      </c>
      <c r="F102" s="16" t="s">
        <v>87</v>
      </c>
      <c r="G102" s="17" t="s">
        <v>218</v>
      </c>
      <c r="H102" s="17"/>
      <c r="I102" s="17"/>
      <c r="J102" s="17"/>
      <c r="K102" s="24" t="s">
        <v>146</v>
      </c>
      <c r="L102" s="16">
        <v>2000</v>
      </c>
      <c r="M102" s="16"/>
      <c r="N102" s="16"/>
      <c r="O102" s="12"/>
      <c r="P102" s="12">
        <f>B54</f>
        <v>6000107</v>
      </c>
      <c r="Q102" s="12"/>
      <c r="R102" s="16" t="s">
        <v>94</v>
      </c>
      <c r="S102" s="16">
        <f>60*60</f>
        <v>3600</v>
      </c>
      <c r="T102" s="16"/>
      <c r="V102" s="9">
        <v>1</v>
      </c>
      <c r="W102" s="9">
        <f t="shared" si="42"/>
        <v>3</v>
      </c>
      <c r="X102" s="9" t="str">
        <f t="shared" si="43"/>
        <v>[3600]</v>
      </c>
      <c r="Y102" s="9" t="str">
        <f t="shared" si="44"/>
        <v>SpriteUi/Task/task_icon_4</v>
      </c>
      <c r="AA102" s="9">
        <f>_xlfn.XLOOKUP($K102,[1]配置!$D$5:$D$1003,[1]配置!$B$5:$B$1003,"")</f>
        <v>50004</v>
      </c>
      <c r="AB102" s="9">
        <f t="shared" si="45"/>
        <v>2000</v>
      </c>
      <c r="AC102" s="9" t="str">
        <f t="shared" si="46"/>
        <v>"ItemId":50004</v>
      </c>
      <c r="AD102" s="9" t="str">
        <f t="shared" si="47"/>
        <v>"Num":2000</v>
      </c>
      <c r="AE102" s="9" t="str">
        <f t="shared" si="48"/>
        <v>{"ItemId":50004,"Num":2000}</v>
      </c>
      <c r="AF102" s="9" t="str">
        <f t="shared" si="49"/>
        <v>[{"ItemId":50004,"Num":2000}]</v>
      </c>
      <c r="AG102" s="9">
        <f>_xlfn.XLOOKUP("钞票",[1]配置!$D$5:$D$1003,[1]配置!$B$5:$B$1003,"")</f>
        <v>50003</v>
      </c>
      <c r="AH102" s="9">
        <f t="shared" si="50"/>
        <v>0</v>
      </c>
      <c r="AI102" s="9" t="str">
        <f t="shared" si="51"/>
        <v/>
      </c>
      <c r="AJ102" s="9" t="str">
        <f t="shared" si="52"/>
        <v/>
      </c>
      <c r="AK102" s="9" t="str">
        <f t="shared" si="53"/>
        <v/>
      </c>
      <c r="AL102" s="9" t="str">
        <f t="shared" si="54"/>
        <v>[]</v>
      </c>
    </row>
    <row r="103" customHeight="1" spans="4:38">
      <c r="D103" s="16">
        <f t="shared" ref="D103:D119" si="55">IF(E103=E102,D102+1,E103*1000+1)</f>
        <v>7009</v>
      </c>
      <c r="E103" s="16">
        <v>7</v>
      </c>
      <c r="F103" s="16" t="s">
        <v>87</v>
      </c>
      <c r="G103" s="17" t="s">
        <v>219</v>
      </c>
      <c r="H103" s="17"/>
      <c r="I103" s="17"/>
      <c r="J103" s="17"/>
      <c r="K103" s="24" t="s">
        <v>146</v>
      </c>
      <c r="L103" s="16">
        <v>2000</v>
      </c>
      <c r="M103" s="16"/>
      <c r="N103" s="16"/>
      <c r="O103" s="12"/>
      <c r="P103" s="12">
        <v>0</v>
      </c>
      <c r="Q103" s="12"/>
      <c r="R103" s="16" t="s">
        <v>97</v>
      </c>
      <c r="S103" s="16">
        <v>7</v>
      </c>
      <c r="T103" s="16">
        <f>ROUNDUP(_xlfn.XLOOKUP(S103,主线中转!$A$23:$A$32,主线中转!$B$23:$B$32)*_xlfn.XLOOKUP(E103,主线中转!$D$8:$D$127,主线中转!$E$8:$E$127)/10,0)*10</f>
        <v>280</v>
      </c>
      <c r="V103" s="9">
        <v>1</v>
      </c>
      <c r="W103" s="9">
        <f t="shared" si="42"/>
        <v>1</v>
      </c>
      <c r="X103" s="9" t="str">
        <f t="shared" si="43"/>
        <v>[7,280]</v>
      </c>
      <c r="Y103" s="9" t="str">
        <f t="shared" si="44"/>
        <v>SpriteUi/Task/task_icon_1</v>
      </c>
      <c r="AA103" s="9">
        <f>_xlfn.XLOOKUP($K103,[1]配置!$D$5:$D$1003,[1]配置!$B$5:$B$1003,"")</f>
        <v>50004</v>
      </c>
      <c r="AB103" s="9">
        <f t="shared" si="45"/>
        <v>2000</v>
      </c>
      <c r="AC103" s="9" t="str">
        <f t="shared" si="46"/>
        <v>"ItemId":50004</v>
      </c>
      <c r="AD103" s="9" t="str">
        <f t="shared" si="47"/>
        <v>"Num":2000</v>
      </c>
      <c r="AE103" s="9" t="str">
        <f t="shared" si="48"/>
        <v>{"ItemId":50004,"Num":2000}</v>
      </c>
      <c r="AF103" s="9" t="str">
        <f t="shared" si="49"/>
        <v>[{"ItemId":50004,"Num":2000}]</v>
      </c>
      <c r="AG103" s="9">
        <f>_xlfn.XLOOKUP("钞票",[1]配置!$D$5:$D$1003,[1]配置!$B$5:$B$1003,"")</f>
        <v>50003</v>
      </c>
      <c r="AH103" s="9">
        <f t="shared" si="50"/>
        <v>0</v>
      </c>
      <c r="AI103" s="9" t="str">
        <f t="shared" si="51"/>
        <v/>
      </c>
      <c r="AJ103" s="9" t="str">
        <f t="shared" si="52"/>
        <v/>
      </c>
      <c r="AK103" s="9" t="str">
        <f t="shared" si="53"/>
        <v/>
      </c>
      <c r="AL103" s="9" t="str">
        <f t="shared" si="54"/>
        <v>[]</v>
      </c>
    </row>
    <row r="104" customHeight="1" spans="4:38">
      <c r="D104" s="16">
        <f t="shared" si="55"/>
        <v>7010</v>
      </c>
      <c r="E104" s="16">
        <v>7</v>
      </c>
      <c r="F104" s="16" t="s">
        <v>87</v>
      </c>
      <c r="G104" s="17" t="s">
        <v>203</v>
      </c>
      <c r="H104" s="17"/>
      <c r="I104" s="17"/>
      <c r="J104" s="17"/>
      <c r="K104" s="24" t="s">
        <v>146</v>
      </c>
      <c r="L104" s="16">
        <v>2000</v>
      </c>
      <c r="M104" s="16"/>
      <c r="N104" s="16"/>
      <c r="O104" s="12"/>
      <c r="P104" s="12">
        <v>0</v>
      </c>
      <c r="Q104" s="12"/>
      <c r="R104" s="16" t="s">
        <v>94</v>
      </c>
      <c r="S104" s="16">
        <f>60*30</f>
        <v>1800</v>
      </c>
      <c r="T104" s="16"/>
      <c r="V104" s="9">
        <v>1</v>
      </c>
      <c r="W104" s="9">
        <f t="shared" si="42"/>
        <v>3</v>
      </c>
      <c r="X104" s="9" t="str">
        <f t="shared" si="43"/>
        <v>[1800]</v>
      </c>
      <c r="Y104" s="9" t="str">
        <f t="shared" si="44"/>
        <v>SpriteUi/Task/task_icon_4</v>
      </c>
      <c r="AA104" s="9">
        <f>_xlfn.XLOOKUP($K104,[1]配置!$D$5:$D$1003,[1]配置!$B$5:$B$1003,"")</f>
        <v>50004</v>
      </c>
      <c r="AB104" s="9">
        <f t="shared" si="45"/>
        <v>2000</v>
      </c>
      <c r="AC104" s="9" t="str">
        <f t="shared" si="46"/>
        <v>"ItemId":50004</v>
      </c>
      <c r="AD104" s="9" t="str">
        <f t="shared" si="47"/>
        <v>"Num":2000</v>
      </c>
      <c r="AE104" s="9" t="str">
        <f t="shared" si="48"/>
        <v>{"ItemId":50004,"Num":2000}</v>
      </c>
      <c r="AF104" s="9" t="str">
        <f t="shared" si="49"/>
        <v>[{"ItemId":50004,"Num":2000}]</v>
      </c>
      <c r="AG104" s="9">
        <f>_xlfn.XLOOKUP("钞票",[1]配置!$D$5:$D$1003,[1]配置!$B$5:$B$1003,"")</f>
        <v>50003</v>
      </c>
      <c r="AH104" s="9">
        <f t="shared" si="50"/>
        <v>0</v>
      </c>
      <c r="AI104" s="9" t="str">
        <f t="shared" si="51"/>
        <v/>
      </c>
      <c r="AJ104" s="9" t="str">
        <f t="shared" si="52"/>
        <v/>
      </c>
      <c r="AK104" s="9" t="str">
        <f t="shared" si="53"/>
        <v/>
      </c>
      <c r="AL104" s="9" t="str">
        <f t="shared" si="54"/>
        <v>[]</v>
      </c>
    </row>
    <row r="105" customHeight="1" spans="4:38">
      <c r="D105" s="16">
        <f t="shared" si="55"/>
        <v>7011</v>
      </c>
      <c r="E105" s="16">
        <v>7</v>
      </c>
      <c r="F105" s="16" t="s">
        <v>195</v>
      </c>
      <c r="G105" s="17" t="s">
        <v>210</v>
      </c>
      <c r="H105" s="17"/>
      <c r="I105" s="17"/>
      <c r="J105" s="17"/>
      <c r="K105" s="24" t="s">
        <v>146</v>
      </c>
      <c r="L105" s="16">
        <v>2000</v>
      </c>
      <c r="M105" s="16"/>
      <c r="N105" s="16"/>
      <c r="O105" s="12"/>
      <c r="P105" s="12">
        <v>0</v>
      </c>
      <c r="Q105" s="12"/>
      <c r="R105" s="16" t="s">
        <v>91</v>
      </c>
      <c r="S105" s="16">
        <v>1000</v>
      </c>
      <c r="T105" s="16"/>
      <c r="V105" s="9">
        <v>2</v>
      </c>
      <c r="W105" s="9">
        <f t="shared" si="42"/>
        <v>2</v>
      </c>
      <c r="X105" s="9" t="str">
        <f t="shared" si="43"/>
        <v>[1000]</v>
      </c>
      <c r="Y105" s="9" t="str">
        <f t="shared" si="44"/>
        <v>SpriteUi/Task/task_icon_3</v>
      </c>
      <c r="AA105" s="9">
        <f>_xlfn.XLOOKUP($K105,[1]配置!$D$5:$D$1003,[1]配置!$B$5:$B$1003,"")</f>
        <v>50004</v>
      </c>
      <c r="AB105" s="9">
        <f t="shared" si="45"/>
        <v>2000</v>
      </c>
      <c r="AC105" s="9" t="str">
        <f t="shared" si="46"/>
        <v>"ItemId":50004</v>
      </c>
      <c r="AD105" s="9" t="str">
        <f t="shared" si="47"/>
        <v>"Num":2000</v>
      </c>
      <c r="AE105" s="9" t="str">
        <f t="shared" si="48"/>
        <v>{"ItemId":50004,"Num":2000}</v>
      </c>
      <c r="AF105" s="9" t="str">
        <f t="shared" si="49"/>
        <v>[{"ItemId":50004,"Num":2000}]</v>
      </c>
      <c r="AG105" s="9">
        <f>_xlfn.XLOOKUP("钞票",[1]配置!$D$5:$D$1003,[1]配置!$B$5:$B$1003,"")</f>
        <v>50003</v>
      </c>
      <c r="AH105" s="9">
        <f t="shared" si="50"/>
        <v>0</v>
      </c>
      <c r="AI105" s="9" t="str">
        <f t="shared" si="51"/>
        <v/>
      </c>
      <c r="AJ105" s="9" t="str">
        <f t="shared" si="52"/>
        <v/>
      </c>
      <c r="AK105" s="9" t="str">
        <f t="shared" si="53"/>
        <v/>
      </c>
      <c r="AL105" s="9" t="str">
        <f t="shared" si="54"/>
        <v>[]</v>
      </c>
    </row>
    <row r="106" customHeight="1" spans="4:38">
      <c r="D106" s="16">
        <f t="shared" si="55"/>
        <v>7012</v>
      </c>
      <c r="E106" s="16">
        <v>7</v>
      </c>
      <c r="F106" s="16" t="s">
        <v>195</v>
      </c>
      <c r="G106" s="17" t="s">
        <v>220</v>
      </c>
      <c r="H106" s="17"/>
      <c r="I106" s="17"/>
      <c r="J106" s="17"/>
      <c r="K106" s="24" t="s">
        <v>146</v>
      </c>
      <c r="L106" s="16">
        <v>2000</v>
      </c>
      <c r="M106" s="16"/>
      <c r="N106" s="16"/>
      <c r="O106" s="12"/>
      <c r="P106" s="12">
        <v>0</v>
      </c>
      <c r="Q106" s="12"/>
      <c r="R106" s="16" t="s">
        <v>136</v>
      </c>
      <c r="S106" s="16">
        <f>60*5</f>
        <v>300</v>
      </c>
      <c r="T106" s="16"/>
      <c r="V106" s="9">
        <v>2</v>
      </c>
      <c r="W106" s="9">
        <f t="shared" si="42"/>
        <v>19</v>
      </c>
      <c r="X106" s="9" t="str">
        <f t="shared" si="43"/>
        <v>[300]</v>
      </c>
      <c r="Y106" s="9" t="str">
        <f t="shared" si="44"/>
        <v>SpriteUi/Task/task_icon_8</v>
      </c>
      <c r="AA106" s="9">
        <f>_xlfn.XLOOKUP($K106,[1]配置!$D$5:$D$1003,[1]配置!$B$5:$B$1003,"")</f>
        <v>50004</v>
      </c>
      <c r="AB106" s="9">
        <f t="shared" si="45"/>
        <v>2000</v>
      </c>
      <c r="AC106" s="9" t="str">
        <f t="shared" si="46"/>
        <v>"ItemId":50004</v>
      </c>
      <c r="AD106" s="9" t="str">
        <f t="shared" si="47"/>
        <v>"Num":2000</v>
      </c>
      <c r="AE106" s="9" t="str">
        <f t="shared" si="48"/>
        <v>{"ItemId":50004,"Num":2000}</v>
      </c>
      <c r="AF106" s="9" t="str">
        <f t="shared" si="49"/>
        <v>[{"ItemId":50004,"Num":2000}]</v>
      </c>
      <c r="AG106" s="9">
        <f>_xlfn.XLOOKUP("钞票",[1]配置!$D$5:$D$1003,[1]配置!$B$5:$B$1003,"")</f>
        <v>50003</v>
      </c>
      <c r="AH106" s="9">
        <f t="shared" si="50"/>
        <v>0</v>
      </c>
      <c r="AI106" s="9" t="str">
        <f t="shared" si="51"/>
        <v/>
      </c>
      <c r="AJ106" s="9" t="str">
        <f t="shared" si="52"/>
        <v/>
      </c>
      <c r="AK106" s="9" t="str">
        <f t="shared" si="53"/>
        <v/>
      </c>
      <c r="AL106" s="9" t="str">
        <f t="shared" si="54"/>
        <v>[]</v>
      </c>
    </row>
    <row r="107" customHeight="1" spans="4:38">
      <c r="D107" s="16">
        <f t="shared" si="55"/>
        <v>7013</v>
      </c>
      <c r="E107" s="16">
        <v>7</v>
      </c>
      <c r="F107" s="16" t="s">
        <v>195</v>
      </c>
      <c r="G107" s="17" t="s">
        <v>210</v>
      </c>
      <c r="H107" s="17"/>
      <c r="I107" s="17"/>
      <c r="J107" s="17"/>
      <c r="K107" s="24" t="s">
        <v>146</v>
      </c>
      <c r="L107" s="16">
        <v>2000</v>
      </c>
      <c r="M107" s="16"/>
      <c r="N107" s="16"/>
      <c r="O107" s="12"/>
      <c r="P107" s="12">
        <v>0</v>
      </c>
      <c r="Q107" s="12"/>
      <c r="R107" s="16" t="s">
        <v>91</v>
      </c>
      <c r="S107" s="16">
        <v>1000</v>
      </c>
      <c r="T107" s="16"/>
      <c r="V107" s="9">
        <v>2</v>
      </c>
      <c r="W107" s="9">
        <f t="shared" si="42"/>
        <v>2</v>
      </c>
      <c r="X107" s="9" t="str">
        <f t="shared" ref="X107:X119" si="56">$A$1&amp;_xlfn.TEXTJOIN($C$1,1,S107:T107)&amp;$A$2</f>
        <v>[1000]</v>
      </c>
      <c r="Y107" s="9" t="str">
        <f t="shared" si="44"/>
        <v>SpriteUi/Task/task_icon_3</v>
      </c>
      <c r="AA107" s="9">
        <f>_xlfn.XLOOKUP($K107,[1]配置!$D$5:$D$1003,[1]配置!$B$5:$B$1003,"")</f>
        <v>50004</v>
      </c>
      <c r="AB107" s="9">
        <f t="shared" si="45"/>
        <v>2000</v>
      </c>
      <c r="AC107" s="9" t="str">
        <f t="shared" ref="AC107:AC119" si="57">IF(AB107=0,"",$B$2&amp;AA$9&amp;$B$2&amp;$B$1&amp;AA107)</f>
        <v>"ItemId":50004</v>
      </c>
      <c r="AD107" s="9" t="str">
        <f t="shared" ref="AD107:AD119" si="58">IF(AB107=0,"",$B$2&amp;AB$9&amp;$B$2&amp;$B$1&amp;AB107)</f>
        <v>"Num":2000</v>
      </c>
      <c r="AE107" s="9" t="str">
        <f t="shared" ref="AE107:AE119" si="59">IF(AB107=0,"",$A$3&amp;_xlfn.TEXTJOIN($C$1,1,AC107:AD107)&amp;$A$4)</f>
        <v>{"ItemId":50004,"Num":2000}</v>
      </c>
      <c r="AF107" s="9" t="str">
        <f t="shared" ref="AF107:AF119" si="60">$A$1&amp;_xlfn.TEXTJOIN($C$1,1,AE107)&amp;$A$2</f>
        <v>[{"ItemId":50004,"Num":2000}]</v>
      </c>
      <c r="AG107" s="9">
        <f>_xlfn.XLOOKUP("钞票",[1]配置!$D$5:$D$1003,[1]配置!$B$5:$B$1003,"")</f>
        <v>50003</v>
      </c>
      <c r="AH107" s="9">
        <f t="shared" si="50"/>
        <v>0</v>
      </c>
      <c r="AI107" s="9" t="str">
        <f t="shared" si="51"/>
        <v/>
      </c>
      <c r="AJ107" s="9" t="str">
        <f t="shared" si="52"/>
        <v/>
      </c>
      <c r="AK107" s="9" t="str">
        <f t="shared" si="53"/>
        <v/>
      </c>
      <c r="AL107" s="9" t="str">
        <f t="shared" si="54"/>
        <v>[]</v>
      </c>
    </row>
    <row r="108" customHeight="1" spans="4:38">
      <c r="D108" s="16">
        <f t="shared" si="55"/>
        <v>7014</v>
      </c>
      <c r="E108" s="16">
        <v>7</v>
      </c>
      <c r="F108" s="16" t="s">
        <v>195</v>
      </c>
      <c r="G108" s="17" t="s">
        <v>221</v>
      </c>
      <c r="H108" s="32"/>
      <c r="I108" s="32"/>
      <c r="J108" s="33"/>
      <c r="K108" s="24" t="s">
        <v>146</v>
      </c>
      <c r="L108" s="16">
        <v>2000</v>
      </c>
      <c r="M108" s="16"/>
      <c r="N108" s="16"/>
      <c r="O108" s="12"/>
      <c r="P108" s="12">
        <v>0</v>
      </c>
      <c r="Q108" s="12"/>
      <c r="R108" s="16" t="s">
        <v>136</v>
      </c>
      <c r="S108" s="16">
        <f>60*10</f>
        <v>600</v>
      </c>
      <c r="T108" s="16"/>
      <c r="V108" s="9">
        <v>2</v>
      </c>
      <c r="W108" s="9">
        <f t="shared" si="42"/>
        <v>19</v>
      </c>
      <c r="X108" s="9" t="str">
        <f t="shared" si="56"/>
        <v>[600]</v>
      </c>
      <c r="Y108" s="9" t="str">
        <f t="shared" si="44"/>
        <v>SpriteUi/Task/task_icon_8</v>
      </c>
      <c r="AA108" s="9">
        <f>_xlfn.XLOOKUP($K108,[1]配置!$D$5:$D$1003,[1]配置!$B$5:$B$1003,"")</f>
        <v>50004</v>
      </c>
      <c r="AB108" s="9">
        <f t="shared" si="45"/>
        <v>2000</v>
      </c>
      <c r="AC108" s="9" t="str">
        <f t="shared" si="57"/>
        <v>"ItemId":50004</v>
      </c>
      <c r="AD108" s="9" t="str">
        <f t="shared" si="58"/>
        <v>"Num":2000</v>
      </c>
      <c r="AE108" s="9" t="str">
        <f t="shared" si="59"/>
        <v>{"ItemId":50004,"Num":2000}</v>
      </c>
      <c r="AF108" s="9" t="str">
        <f t="shared" si="60"/>
        <v>[{"ItemId":50004,"Num":2000}]</v>
      </c>
      <c r="AG108" s="9">
        <f>_xlfn.XLOOKUP("钞票",[1]配置!$D$5:$D$1003,[1]配置!$B$5:$B$1003,"")</f>
        <v>50003</v>
      </c>
      <c r="AH108" s="9">
        <f t="shared" si="50"/>
        <v>0</v>
      </c>
      <c r="AI108" s="9" t="str">
        <f t="shared" si="51"/>
        <v/>
      </c>
      <c r="AJ108" s="9" t="str">
        <f t="shared" si="52"/>
        <v/>
      </c>
      <c r="AK108" s="9" t="str">
        <f t="shared" si="53"/>
        <v/>
      </c>
      <c r="AL108" s="9" t="str">
        <f t="shared" si="54"/>
        <v>[]</v>
      </c>
    </row>
    <row r="109" customHeight="1" spans="4:38">
      <c r="D109" s="16">
        <f t="shared" si="55"/>
        <v>7015</v>
      </c>
      <c r="E109" s="16">
        <v>7</v>
      </c>
      <c r="F109" s="16" t="s">
        <v>195</v>
      </c>
      <c r="G109" s="17" t="s">
        <v>210</v>
      </c>
      <c r="H109" s="17"/>
      <c r="I109" s="17"/>
      <c r="J109" s="17"/>
      <c r="K109" s="24" t="s">
        <v>146</v>
      </c>
      <c r="L109" s="16">
        <v>2000</v>
      </c>
      <c r="M109" s="16"/>
      <c r="N109" s="16"/>
      <c r="O109" s="12"/>
      <c r="P109" s="12">
        <v>0</v>
      </c>
      <c r="Q109" s="12"/>
      <c r="R109" s="16" t="s">
        <v>91</v>
      </c>
      <c r="S109" s="16">
        <v>1100</v>
      </c>
      <c r="T109" s="16"/>
      <c r="V109" s="9">
        <v>2</v>
      </c>
      <c r="W109" s="9">
        <f t="shared" si="42"/>
        <v>2</v>
      </c>
      <c r="X109" s="9" t="str">
        <f t="shared" si="56"/>
        <v>[1100]</v>
      </c>
      <c r="Y109" s="9" t="str">
        <f t="shared" si="44"/>
        <v>SpriteUi/Task/task_icon_3</v>
      </c>
      <c r="AA109" s="9">
        <f>_xlfn.XLOOKUP($K109,[1]配置!$D$5:$D$1003,[1]配置!$B$5:$B$1003,"")</f>
        <v>50004</v>
      </c>
      <c r="AB109" s="9">
        <f t="shared" si="45"/>
        <v>2000</v>
      </c>
      <c r="AC109" s="9" t="str">
        <f t="shared" si="57"/>
        <v>"ItemId":50004</v>
      </c>
      <c r="AD109" s="9" t="str">
        <f t="shared" si="58"/>
        <v>"Num":2000</v>
      </c>
      <c r="AE109" s="9" t="str">
        <f t="shared" si="59"/>
        <v>{"ItemId":50004,"Num":2000}</v>
      </c>
      <c r="AF109" s="9" t="str">
        <f t="shared" si="60"/>
        <v>[{"ItemId":50004,"Num":2000}]</v>
      </c>
      <c r="AG109" s="9">
        <f>_xlfn.XLOOKUP("钞票",[1]配置!$D$5:$D$1003,[1]配置!$B$5:$B$1003,"")</f>
        <v>50003</v>
      </c>
      <c r="AH109" s="9">
        <f t="shared" si="50"/>
        <v>0</v>
      </c>
      <c r="AI109" s="9" t="str">
        <f t="shared" si="51"/>
        <v/>
      </c>
      <c r="AJ109" s="9" t="str">
        <f t="shared" si="52"/>
        <v/>
      </c>
      <c r="AK109" s="9" t="str">
        <f t="shared" si="53"/>
        <v/>
      </c>
      <c r="AL109" s="9" t="str">
        <f t="shared" si="54"/>
        <v>[]</v>
      </c>
    </row>
    <row r="110" customHeight="1" spans="4:38">
      <c r="D110" s="16">
        <f t="shared" si="55"/>
        <v>7016</v>
      </c>
      <c r="E110" s="16">
        <v>7</v>
      </c>
      <c r="F110" s="16" t="s">
        <v>195</v>
      </c>
      <c r="G110" s="17" t="s">
        <v>222</v>
      </c>
      <c r="H110" s="17"/>
      <c r="I110" s="17"/>
      <c r="J110" s="17"/>
      <c r="K110" s="24" t="s">
        <v>146</v>
      </c>
      <c r="L110" s="16">
        <v>2000</v>
      </c>
      <c r="M110" s="16"/>
      <c r="N110" s="16"/>
      <c r="O110" s="12"/>
      <c r="P110" s="12">
        <f>B59</f>
        <v>6000205</v>
      </c>
      <c r="Q110" s="12"/>
      <c r="R110" s="16" t="s">
        <v>136</v>
      </c>
      <c r="S110" s="16">
        <f>60*45</f>
        <v>2700</v>
      </c>
      <c r="T110" s="16"/>
      <c r="V110" s="9">
        <v>2</v>
      </c>
      <c r="W110" s="9">
        <f t="shared" si="42"/>
        <v>19</v>
      </c>
      <c r="X110" s="9" t="str">
        <f t="shared" si="56"/>
        <v>[2700]</v>
      </c>
      <c r="Y110" s="9" t="str">
        <f t="shared" si="44"/>
        <v>SpriteUi/Task/task_icon_8</v>
      </c>
      <c r="AA110" s="9">
        <f>_xlfn.XLOOKUP($K110,[1]配置!$D$5:$D$1003,[1]配置!$B$5:$B$1003,"")</f>
        <v>50004</v>
      </c>
      <c r="AB110" s="9">
        <f t="shared" si="45"/>
        <v>2000</v>
      </c>
      <c r="AC110" s="9" t="str">
        <f t="shared" si="57"/>
        <v>"ItemId":50004</v>
      </c>
      <c r="AD110" s="9" t="str">
        <f t="shared" si="58"/>
        <v>"Num":2000</v>
      </c>
      <c r="AE110" s="9" t="str">
        <f t="shared" si="59"/>
        <v>{"ItemId":50004,"Num":2000}</v>
      </c>
      <c r="AF110" s="9" t="str">
        <f t="shared" si="60"/>
        <v>[{"ItemId":50004,"Num":2000}]</v>
      </c>
      <c r="AG110" s="9">
        <f>_xlfn.XLOOKUP("钞票",[1]配置!$D$5:$D$1003,[1]配置!$B$5:$B$1003,"")</f>
        <v>50003</v>
      </c>
      <c r="AH110" s="9">
        <f t="shared" si="50"/>
        <v>0</v>
      </c>
      <c r="AI110" s="9" t="str">
        <f t="shared" si="51"/>
        <v/>
      </c>
      <c r="AJ110" s="9" t="str">
        <f t="shared" si="52"/>
        <v/>
      </c>
      <c r="AK110" s="9" t="str">
        <f t="shared" si="53"/>
        <v/>
      </c>
      <c r="AL110" s="9" t="str">
        <f t="shared" si="54"/>
        <v>[]</v>
      </c>
    </row>
    <row r="111" customHeight="1" spans="4:38">
      <c r="D111" s="16">
        <f t="shared" si="55"/>
        <v>7017</v>
      </c>
      <c r="E111" s="16">
        <v>7</v>
      </c>
      <c r="F111" s="16" t="s">
        <v>195</v>
      </c>
      <c r="G111" s="17" t="s">
        <v>210</v>
      </c>
      <c r="H111" s="17"/>
      <c r="I111" s="17"/>
      <c r="J111" s="17"/>
      <c r="K111" s="24" t="s">
        <v>146</v>
      </c>
      <c r="L111" s="16">
        <v>2000</v>
      </c>
      <c r="M111" s="16"/>
      <c r="N111" s="16"/>
      <c r="O111" s="12"/>
      <c r="P111" s="12">
        <v>0</v>
      </c>
      <c r="Q111" s="12"/>
      <c r="R111" s="16" t="s">
        <v>91</v>
      </c>
      <c r="S111" s="16">
        <v>1200</v>
      </c>
      <c r="T111" s="16"/>
      <c r="V111" s="9">
        <v>2</v>
      </c>
      <c r="W111" s="9">
        <f t="shared" si="42"/>
        <v>2</v>
      </c>
      <c r="X111" s="9" t="str">
        <f t="shared" si="56"/>
        <v>[1200]</v>
      </c>
      <c r="Y111" s="9" t="str">
        <f t="shared" si="44"/>
        <v>SpriteUi/Task/task_icon_3</v>
      </c>
      <c r="AA111" s="9">
        <f>_xlfn.XLOOKUP($K111,[1]配置!$D$5:$D$1003,[1]配置!$B$5:$B$1003,"")</f>
        <v>50004</v>
      </c>
      <c r="AB111" s="9">
        <f t="shared" si="45"/>
        <v>2000</v>
      </c>
      <c r="AC111" s="9" t="str">
        <f t="shared" si="57"/>
        <v>"ItemId":50004</v>
      </c>
      <c r="AD111" s="9" t="str">
        <f t="shared" si="58"/>
        <v>"Num":2000</v>
      </c>
      <c r="AE111" s="9" t="str">
        <f t="shared" si="59"/>
        <v>{"ItemId":50004,"Num":2000}</v>
      </c>
      <c r="AF111" s="9" t="str">
        <f t="shared" si="60"/>
        <v>[{"ItemId":50004,"Num":2000}]</v>
      </c>
      <c r="AG111" s="9">
        <f>_xlfn.XLOOKUP("钞票",[1]配置!$D$5:$D$1003,[1]配置!$B$5:$B$1003,"")</f>
        <v>50003</v>
      </c>
      <c r="AH111" s="9">
        <f t="shared" si="50"/>
        <v>0</v>
      </c>
      <c r="AI111" s="9" t="str">
        <f t="shared" si="51"/>
        <v/>
      </c>
      <c r="AJ111" s="9" t="str">
        <f t="shared" si="52"/>
        <v/>
      </c>
      <c r="AK111" s="9" t="str">
        <f t="shared" si="53"/>
        <v/>
      </c>
      <c r="AL111" s="9" t="str">
        <f t="shared" si="54"/>
        <v>[]</v>
      </c>
    </row>
    <row r="112" customHeight="1" spans="4:38">
      <c r="D112" s="16">
        <f t="shared" si="55"/>
        <v>7018</v>
      </c>
      <c r="E112" s="16">
        <v>7</v>
      </c>
      <c r="F112" s="16" t="s">
        <v>195</v>
      </c>
      <c r="G112" s="17" t="s">
        <v>223</v>
      </c>
      <c r="H112" s="17"/>
      <c r="I112" s="17"/>
      <c r="J112" s="17"/>
      <c r="K112" s="24" t="s">
        <v>146</v>
      </c>
      <c r="L112" s="16">
        <v>2000</v>
      </c>
      <c r="M112" s="16"/>
      <c r="N112" s="16"/>
      <c r="O112" s="12"/>
      <c r="P112" s="12">
        <v>0</v>
      </c>
      <c r="Q112" s="12"/>
      <c r="R112" s="16" t="s">
        <v>136</v>
      </c>
      <c r="S112" s="16">
        <f t="shared" ref="S112:S114" si="61">60*15</f>
        <v>900</v>
      </c>
      <c r="T112" s="16"/>
      <c r="V112" s="9">
        <v>2</v>
      </c>
      <c r="W112" s="9">
        <f t="shared" si="42"/>
        <v>19</v>
      </c>
      <c r="X112" s="9" t="str">
        <f t="shared" si="56"/>
        <v>[900]</v>
      </c>
      <c r="Y112" s="9" t="str">
        <f t="shared" si="44"/>
        <v>SpriteUi/Task/task_icon_8</v>
      </c>
      <c r="AA112" s="9">
        <f>_xlfn.XLOOKUP($K112,[1]配置!$D$5:$D$1003,[1]配置!$B$5:$B$1003,"")</f>
        <v>50004</v>
      </c>
      <c r="AB112" s="9">
        <f t="shared" si="45"/>
        <v>2000</v>
      </c>
      <c r="AC112" s="9" t="str">
        <f t="shared" si="57"/>
        <v>"ItemId":50004</v>
      </c>
      <c r="AD112" s="9" t="str">
        <f t="shared" si="58"/>
        <v>"Num":2000</v>
      </c>
      <c r="AE112" s="9" t="str">
        <f t="shared" si="59"/>
        <v>{"ItemId":50004,"Num":2000}</v>
      </c>
      <c r="AF112" s="9" t="str">
        <f t="shared" si="60"/>
        <v>[{"ItemId":50004,"Num":2000}]</v>
      </c>
      <c r="AG112" s="9">
        <f>_xlfn.XLOOKUP("钞票",[1]配置!$D$5:$D$1003,[1]配置!$B$5:$B$1003,"")</f>
        <v>50003</v>
      </c>
      <c r="AH112" s="9">
        <f t="shared" si="50"/>
        <v>0</v>
      </c>
      <c r="AI112" s="9" t="str">
        <f t="shared" si="51"/>
        <v/>
      </c>
      <c r="AJ112" s="9" t="str">
        <f t="shared" si="52"/>
        <v/>
      </c>
      <c r="AK112" s="9" t="str">
        <f t="shared" si="53"/>
        <v/>
      </c>
      <c r="AL112" s="9" t="str">
        <f t="shared" si="54"/>
        <v>[]</v>
      </c>
    </row>
    <row r="113" spans="4:38">
      <c r="D113" s="16">
        <f t="shared" si="55"/>
        <v>7019</v>
      </c>
      <c r="E113" s="16">
        <v>7</v>
      </c>
      <c r="F113" s="16" t="s">
        <v>195</v>
      </c>
      <c r="G113" s="17" t="s">
        <v>210</v>
      </c>
      <c r="H113" s="17"/>
      <c r="I113" s="17"/>
      <c r="J113" s="17"/>
      <c r="K113" s="24" t="s">
        <v>146</v>
      </c>
      <c r="L113" s="16">
        <v>2000</v>
      </c>
      <c r="M113" s="16"/>
      <c r="N113" s="16"/>
      <c r="O113" s="12"/>
      <c r="P113" s="12">
        <v>0</v>
      </c>
      <c r="Q113" s="12"/>
      <c r="R113" s="16" t="s">
        <v>91</v>
      </c>
      <c r="S113" s="16">
        <v>1300</v>
      </c>
      <c r="T113" s="16"/>
      <c r="V113" s="9">
        <v>2</v>
      </c>
      <c r="W113" s="9">
        <f t="shared" si="42"/>
        <v>2</v>
      </c>
      <c r="X113" s="9" t="str">
        <f t="shared" si="56"/>
        <v>[1300]</v>
      </c>
      <c r="Y113" s="9" t="str">
        <f t="shared" si="44"/>
        <v>SpriteUi/Task/task_icon_3</v>
      </c>
      <c r="AA113" s="9">
        <f>_xlfn.XLOOKUP($K113,[1]配置!$D$5:$D$1003,[1]配置!$B$5:$B$1003,"")</f>
        <v>50004</v>
      </c>
      <c r="AB113" s="9">
        <f t="shared" si="45"/>
        <v>2000</v>
      </c>
      <c r="AC113" s="9" t="str">
        <f t="shared" si="57"/>
        <v>"ItemId":50004</v>
      </c>
      <c r="AD113" s="9" t="str">
        <f t="shared" si="58"/>
        <v>"Num":2000</v>
      </c>
      <c r="AE113" s="9" t="str">
        <f t="shared" si="59"/>
        <v>{"ItemId":50004,"Num":2000}</v>
      </c>
      <c r="AF113" s="9" t="str">
        <f t="shared" si="60"/>
        <v>[{"ItemId":50004,"Num":2000}]</v>
      </c>
      <c r="AG113" s="9">
        <f>_xlfn.XLOOKUP("钞票",[1]配置!$D$5:$D$1003,[1]配置!$B$5:$B$1003,"")</f>
        <v>50003</v>
      </c>
      <c r="AH113" s="9">
        <f t="shared" si="50"/>
        <v>0</v>
      </c>
      <c r="AI113" s="9" t="str">
        <f t="shared" ref="AI113:AI119" si="62">IF(AH113=0,"",$B$2&amp;AG$9&amp;$B$2&amp;$B$1&amp;AG113)</f>
        <v/>
      </c>
      <c r="AJ113" s="9" t="str">
        <f t="shared" ref="AJ113:AJ119" si="63">IF(AH113=0,"",$B$2&amp;AH$9&amp;$B$2&amp;$B$1&amp;AH113)</f>
        <v/>
      </c>
      <c r="AK113" s="9" t="str">
        <f t="shared" ref="AK113:AK119" si="64">IF(AH113=0,"",$A$3&amp;_xlfn.TEXTJOIN($C$1,1,AI113:AJ113)&amp;$A$4)</f>
        <v/>
      </c>
      <c r="AL113" s="9" t="str">
        <f t="shared" si="54"/>
        <v>[]</v>
      </c>
    </row>
    <row r="114" spans="4:38">
      <c r="D114" s="16">
        <f t="shared" si="55"/>
        <v>7020</v>
      </c>
      <c r="E114" s="16">
        <v>7</v>
      </c>
      <c r="F114" s="16" t="s">
        <v>195</v>
      </c>
      <c r="G114" s="17" t="s">
        <v>224</v>
      </c>
      <c r="H114" s="17"/>
      <c r="I114" s="17"/>
      <c r="J114" s="17"/>
      <c r="K114" s="25" t="s">
        <v>106</v>
      </c>
      <c r="L114" s="16">
        <v>20</v>
      </c>
      <c r="M114" s="16"/>
      <c r="N114" s="16"/>
      <c r="O114" s="12"/>
      <c r="P114" s="12">
        <v>0</v>
      </c>
      <c r="Q114" s="12"/>
      <c r="R114" s="16" t="s">
        <v>134</v>
      </c>
      <c r="S114" s="16">
        <f t="shared" si="61"/>
        <v>900</v>
      </c>
      <c r="T114" s="16"/>
      <c r="V114" s="9">
        <v>2</v>
      </c>
      <c r="W114" s="9">
        <f t="shared" si="42"/>
        <v>18</v>
      </c>
      <c r="X114" s="9" t="str">
        <f t="shared" si="56"/>
        <v>[900]</v>
      </c>
      <c r="Y114" s="9" t="str">
        <f t="shared" si="44"/>
        <v>SpriteUi/Task/task_icon_7</v>
      </c>
      <c r="AA114" s="9">
        <f>_xlfn.XLOOKUP($K114,[1]配置!$D$5:$D$1003,[1]配置!$B$5:$B$1003,"")</f>
        <v>50002</v>
      </c>
      <c r="AB114" s="9">
        <f t="shared" si="45"/>
        <v>20</v>
      </c>
      <c r="AC114" s="9" t="str">
        <f t="shared" si="57"/>
        <v>"ItemId":50002</v>
      </c>
      <c r="AD114" s="9" t="str">
        <f t="shared" si="58"/>
        <v>"Num":20</v>
      </c>
      <c r="AE114" s="9" t="str">
        <f t="shared" si="59"/>
        <v>{"ItemId":50002,"Num":20}</v>
      </c>
      <c r="AF114" s="9" t="str">
        <f t="shared" si="60"/>
        <v>[{"ItemId":50002,"Num":20}]</v>
      </c>
      <c r="AG114" s="9">
        <f>_xlfn.XLOOKUP("钞票",[1]配置!$D$5:$D$1003,[1]配置!$B$5:$B$1003,"")</f>
        <v>50003</v>
      </c>
      <c r="AH114" s="9">
        <f t="shared" si="50"/>
        <v>0</v>
      </c>
      <c r="AI114" s="9" t="str">
        <f t="shared" si="62"/>
        <v/>
      </c>
      <c r="AJ114" s="9" t="str">
        <f t="shared" si="63"/>
        <v/>
      </c>
      <c r="AK114" s="9" t="str">
        <f t="shared" si="64"/>
        <v/>
      </c>
      <c r="AL114" s="9" t="str">
        <f t="shared" si="54"/>
        <v>[]</v>
      </c>
    </row>
    <row r="115" spans="4:38">
      <c r="D115" s="16">
        <f t="shared" si="55"/>
        <v>7021</v>
      </c>
      <c r="E115" s="16">
        <v>7</v>
      </c>
      <c r="F115" s="16" t="s">
        <v>211</v>
      </c>
      <c r="G115" s="21" t="s">
        <v>225</v>
      </c>
      <c r="H115" s="21"/>
      <c r="I115" s="21"/>
      <c r="J115" s="21"/>
      <c r="K115" s="25" t="s">
        <v>106</v>
      </c>
      <c r="L115" s="16">
        <v>60</v>
      </c>
      <c r="M115" s="16"/>
      <c r="N115" s="16"/>
      <c r="O115" s="12"/>
      <c r="P115" s="12">
        <v>0</v>
      </c>
      <c r="Q115" s="12"/>
      <c r="R115" s="16" t="s">
        <v>126</v>
      </c>
      <c r="S115" s="16">
        <v>30</v>
      </c>
      <c r="T115" s="16"/>
      <c r="V115" s="9">
        <v>3</v>
      </c>
      <c r="W115" s="9">
        <f t="shared" si="42"/>
        <v>14</v>
      </c>
      <c r="X115" s="9" t="str">
        <f t="shared" si="56"/>
        <v>[30]</v>
      </c>
      <c r="Y115" s="9" t="str">
        <f t="shared" si="44"/>
        <v>SpriteUi/Task/task_icon_12</v>
      </c>
      <c r="AA115" s="9">
        <f>_xlfn.XLOOKUP($K115,[1]配置!$D$5:$D$1003,[1]配置!$B$5:$B$1003,"")</f>
        <v>50002</v>
      </c>
      <c r="AB115" s="9">
        <f t="shared" si="45"/>
        <v>60</v>
      </c>
      <c r="AC115" s="9" t="str">
        <f t="shared" si="57"/>
        <v>"ItemId":50002</v>
      </c>
      <c r="AD115" s="9" t="str">
        <f t="shared" si="58"/>
        <v>"Num":60</v>
      </c>
      <c r="AE115" s="9" t="str">
        <f t="shared" si="59"/>
        <v>{"ItemId":50002,"Num":60}</v>
      </c>
      <c r="AF115" s="9" t="str">
        <f t="shared" si="60"/>
        <v>[{"ItemId":50002,"Num":60}]</v>
      </c>
      <c r="AG115" s="9">
        <f>_xlfn.XLOOKUP("钞票",[1]配置!$D$5:$D$1003,[1]配置!$B$5:$B$1003,"")</f>
        <v>50003</v>
      </c>
      <c r="AH115" s="9">
        <f t="shared" si="50"/>
        <v>0</v>
      </c>
      <c r="AI115" s="9" t="str">
        <f t="shared" si="62"/>
        <v/>
      </c>
      <c r="AJ115" s="9" t="str">
        <f t="shared" si="63"/>
        <v/>
      </c>
      <c r="AK115" s="9" t="str">
        <f t="shared" si="64"/>
        <v/>
      </c>
      <c r="AL115" s="9" t="str">
        <f t="shared" si="54"/>
        <v>[]</v>
      </c>
    </row>
    <row r="116" spans="4:38">
      <c r="D116" s="16">
        <f t="shared" si="55"/>
        <v>7022</v>
      </c>
      <c r="E116" s="16">
        <v>7</v>
      </c>
      <c r="F116" s="16" t="s">
        <v>211</v>
      </c>
      <c r="G116" s="21" t="s">
        <v>214</v>
      </c>
      <c r="H116" s="21"/>
      <c r="I116" s="21"/>
      <c r="J116" s="21"/>
      <c r="K116" s="25" t="s">
        <v>106</v>
      </c>
      <c r="L116" s="16">
        <v>20</v>
      </c>
      <c r="M116" s="16"/>
      <c r="N116" s="16"/>
      <c r="O116" s="12"/>
      <c r="P116" s="12">
        <v>0</v>
      </c>
      <c r="Q116" s="12"/>
      <c r="R116" s="16" t="s">
        <v>197</v>
      </c>
      <c r="S116" s="16">
        <v>1</v>
      </c>
      <c r="T116" s="16"/>
      <c r="V116" s="9">
        <v>3</v>
      </c>
      <c r="W116" s="9">
        <f t="shared" si="42"/>
        <v>13</v>
      </c>
      <c r="X116" s="9" t="str">
        <f t="shared" si="56"/>
        <v>[1]</v>
      </c>
      <c r="Y116" s="9" t="str">
        <f t="shared" si="44"/>
        <v>SpriteUi/Task/task_icon_11</v>
      </c>
      <c r="AA116" s="9">
        <f>_xlfn.XLOOKUP($K116,[1]配置!$D$5:$D$1003,[1]配置!$B$5:$B$1003,"")</f>
        <v>50002</v>
      </c>
      <c r="AB116" s="9">
        <f t="shared" si="45"/>
        <v>20</v>
      </c>
      <c r="AC116" s="9" t="str">
        <f t="shared" si="57"/>
        <v>"ItemId":50002</v>
      </c>
      <c r="AD116" s="9" t="str">
        <f t="shared" si="58"/>
        <v>"Num":20</v>
      </c>
      <c r="AE116" s="9" t="str">
        <f t="shared" si="59"/>
        <v>{"ItemId":50002,"Num":20}</v>
      </c>
      <c r="AF116" s="9" t="str">
        <f t="shared" si="60"/>
        <v>[{"ItemId":50002,"Num":20}]</v>
      </c>
      <c r="AG116" s="9">
        <f>_xlfn.XLOOKUP("钞票",[1]配置!$D$5:$D$1003,[1]配置!$B$5:$B$1003,"")</f>
        <v>50003</v>
      </c>
      <c r="AH116" s="9">
        <f t="shared" si="50"/>
        <v>0</v>
      </c>
      <c r="AI116" s="9" t="str">
        <f t="shared" si="62"/>
        <v/>
      </c>
      <c r="AJ116" s="9" t="str">
        <f t="shared" si="63"/>
        <v/>
      </c>
      <c r="AK116" s="9" t="str">
        <f t="shared" si="64"/>
        <v/>
      </c>
      <c r="AL116" s="9" t="str">
        <f t="shared" si="54"/>
        <v>[]</v>
      </c>
    </row>
    <row r="117" customHeight="1" spans="4:38">
      <c r="D117" s="16">
        <f t="shared" si="55"/>
        <v>7023</v>
      </c>
      <c r="E117" s="16">
        <v>7</v>
      </c>
      <c r="F117" s="16" t="s">
        <v>211</v>
      </c>
      <c r="G117" s="21" t="s">
        <v>226</v>
      </c>
      <c r="H117" s="21"/>
      <c r="I117" s="21"/>
      <c r="J117" s="21"/>
      <c r="K117" s="24" t="s">
        <v>146</v>
      </c>
      <c r="L117" s="16">
        <v>3000</v>
      </c>
      <c r="M117" s="16"/>
      <c r="N117" s="16"/>
      <c r="O117" s="12"/>
      <c r="P117" s="12">
        <f>B59</f>
        <v>6000205</v>
      </c>
      <c r="Q117" s="12"/>
      <c r="R117" s="16" t="s">
        <v>131</v>
      </c>
      <c r="S117" s="16">
        <v>25</v>
      </c>
      <c r="T117" s="16">
        <v>1</v>
      </c>
      <c r="V117" s="9">
        <v>3</v>
      </c>
      <c r="W117" s="9">
        <f t="shared" si="42"/>
        <v>17</v>
      </c>
      <c r="X117" s="9" t="str">
        <f t="shared" si="56"/>
        <v>[25,1]</v>
      </c>
      <c r="Y117" s="9" t="str">
        <f t="shared" si="44"/>
        <v>SpriteUi/Task/task_icon_6</v>
      </c>
      <c r="AA117" s="9">
        <f>_xlfn.XLOOKUP($K117,[1]配置!$D$5:$D$1003,[1]配置!$B$5:$B$1003,"")</f>
        <v>50004</v>
      </c>
      <c r="AB117" s="9">
        <f t="shared" si="45"/>
        <v>3000</v>
      </c>
      <c r="AC117" s="9" t="str">
        <f t="shared" si="57"/>
        <v>"ItemId":50004</v>
      </c>
      <c r="AD117" s="9" t="str">
        <f t="shared" si="58"/>
        <v>"Num":3000</v>
      </c>
      <c r="AE117" s="9" t="str">
        <f t="shared" si="59"/>
        <v>{"ItemId":50004,"Num":3000}</v>
      </c>
      <c r="AF117" s="9" t="str">
        <f t="shared" si="60"/>
        <v>[{"ItemId":50004,"Num":3000}]</v>
      </c>
      <c r="AG117" s="9">
        <f>_xlfn.XLOOKUP("钞票",[1]配置!$D$5:$D$1003,[1]配置!$B$5:$B$1003,"")</f>
        <v>50003</v>
      </c>
      <c r="AH117" s="9">
        <f t="shared" si="50"/>
        <v>0</v>
      </c>
      <c r="AI117" s="9" t="str">
        <f t="shared" si="62"/>
        <v/>
      </c>
      <c r="AJ117" s="9" t="str">
        <f t="shared" si="63"/>
        <v/>
      </c>
      <c r="AK117" s="9" t="str">
        <f t="shared" si="64"/>
        <v/>
      </c>
      <c r="AL117" s="9" t="str">
        <f t="shared" si="54"/>
        <v>[]</v>
      </c>
    </row>
    <row r="118" spans="4:38">
      <c r="D118" s="16">
        <f t="shared" si="55"/>
        <v>7024</v>
      </c>
      <c r="E118" s="16">
        <v>7</v>
      </c>
      <c r="F118" s="16" t="s">
        <v>211</v>
      </c>
      <c r="G118" s="21" t="s">
        <v>227</v>
      </c>
      <c r="H118" s="21"/>
      <c r="I118" s="21"/>
      <c r="J118" s="21"/>
      <c r="K118" s="25" t="s">
        <v>106</v>
      </c>
      <c r="L118" s="16">
        <v>60</v>
      </c>
      <c r="M118" s="16"/>
      <c r="N118" s="16"/>
      <c r="O118" s="12"/>
      <c r="P118" s="12">
        <v>0</v>
      </c>
      <c r="Q118" s="12"/>
      <c r="R118" s="16" t="s">
        <v>126</v>
      </c>
      <c r="S118" s="16">
        <v>40</v>
      </c>
      <c r="T118" s="16"/>
      <c r="V118" s="9">
        <v>3</v>
      </c>
      <c r="W118" s="9">
        <f t="shared" si="42"/>
        <v>14</v>
      </c>
      <c r="X118" s="9" t="str">
        <f t="shared" si="56"/>
        <v>[40]</v>
      </c>
      <c r="Y118" s="9" t="str">
        <f t="shared" si="44"/>
        <v>SpriteUi/Task/task_icon_12</v>
      </c>
      <c r="AA118" s="9">
        <f>_xlfn.XLOOKUP($K118,[1]配置!$D$5:$D$1003,[1]配置!$B$5:$B$1003,"")</f>
        <v>50002</v>
      </c>
      <c r="AB118" s="9">
        <f t="shared" si="45"/>
        <v>60</v>
      </c>
      <c r="AC118" s="9" t="str">
        <f t="shared" si="57"/>
        <v>"ItemId":50002</v>
      </c>
      <c r="AD118" s="9" t="str">
        <f t="shared" si="58"/>
        <v>"Num":60</v>
      </c>
      <c r="AE118" s="9" t="str">
        <f t="shared" si="59"/>
        <v>{"ItemId":50002,"Num":60}</v>
      </c>
      <c r="AF118" s="9" t="str">
        <f t="shared" si="60"/>
        <v>[{"ItemId":50002,"Num":60}]</v>
      </c>
      <c r="AG118" s="9">
        <f>_xlfn.XLOOKUP("钞票",[1]配置!$D$5:$D$1003,[1]配置!$B$5:$B$1003,"")</f>
        <v>50003</v>
      </c>
      <c r="AH118" s="9">
        <f t="shared" si="50"/>
        <v>0</v>
      </c>
      <c r="AI118" s="9" t="str">
        <f t="shared" si="62"/>
        <v/>
      </c>
      <c r="AJ118" s="9" t="str">
        <f t="shared" si="63"/>
        <v/>
      </c>
      <c r="AK118" s="9" t="str">
        <f t="shared" si="64"/>
        <v/>
      </c>
      <c r="AL118" s="9" t="str">
        <f t="shared" si="54"/>
        <v>[]</v>
      </c>
    </row>
    <row r="119" spans="4:38">
      <c r="D119" s="16">
        <f t="shared" si="55"/>
        <v>7025</v>
      </c>
      <c r="E119" s="16">
        <v>7</v>
      </c>
      <c r="F119" s="16" t="s">
        <v>211</v>
      </c>
      <c r="G119" s="17" t="s">
        <v>228</v>
      </c>
      <c r="H119" s="17"/>
      <c r="I119" s="17"/>
      <c r="J119" s="17"/>
      <c r="K119" s="25" t="s">
        <v>106</v>
      </c>
      <c r="L119" s="16">
        <v>60</v>
      </c>
      <c r="M119" s="16"/>
      <c r="N119" s="16"/>
      <c r="O119" s="12"/>
      <c r="P119" s="12">
        <f>B61</f>
        <v>1000102</v>
      </c>
      <c r="Q119" s="12"/>
      <c r="R119" s="16" t="s">
        <v>125</v>
      </c>
      <c r="S119" s="16">
        <v>1</v>
      </c>
      <c r="T119" s="16"/>
      <c r="V119" s="9">
        <v>3</v>
      </c>
      <c r="W119" s="9">
        <f t="shared" si="42"/>
        <v>11</v>
      </c>
      <c r="X119" s="9" t="str">
        <f t="shared" si="56"/>
        <v>[1]</v>
      </c>
      <c r="Y119" s="9" t="str">
        <f t="shared" si="44"/>
        <v>SpriteUi/Task/task_icon_6</v>
      </c>
      <c r="AA119" s="9">
        <f>_xlfn.XLOOKUP($K119,[1]配置!$D$5:$D$1003,[1]配置!$B$5:$B$1003,"")</f>
        <v>50002</v>
      </c>
      <c r="AB119" s="9">
        <f t="shared" si="45"/>
        <v>60</v>
      </c>
      <c r="AC119" s="9" t="str">
        <f t="shared" si="57"/>
        <v>"ItemId":50002</v>
      </c>
      <c r="AD119" s="9" t="str">
        <f t="shared" si="58"/>
        <v>"Num":60</v>
      </c>
      <c r="AE119" s="9" t="str">
        <f t="shared" si="59"/>
        <v>{"ItemId":50002,"Num":60}</v>
      </c>
      <c r="AF119" s="9" t="str">
        <f t="shared" si="60"/>
        <v>[{"ItemId":50002,"Num":60}]</v>
      </c>
      <c r="AG119" s="9">
        <f>_xlfn.XLOOKUP("钞票",[1]配置!$D$5:$D$1003,[1]配置!$B$5:$B$1003,"")</f>
        <v>50003</v>
      </c>
      <c r="AH119" s="9">
        <f t="shared" si="50"/>
        <v>0</v>
      </c>
      <c r="AI119" s="9" t="str">
        <f t="shared" si="62"/>
        <v/>
      </c>
      <c r="AJ119" s="9" t="str">
        <f t="shared" si="63"/>
        <v/>
      </c>
      <c r="AK119" s="9" t="str">
        <f t="shared" si="64"/>
        <v/>
      </c>
      <c r="AL119" s="9" t="str">
        <f t="shared" si="54"/>
        <v>[]</v>
      </c>
    </row>
    <row r="120" customHeight="1" spans="5:20"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</row>
    <row r="121" customHeight="1" spans="5:20"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</row>
    <row r="122" ht="16.5" customHeight="1" spans="5:20">
      <c r="E122" s="11" t="s">
        <v>229</v>
      </c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</row>
    <row r="123" customHeight="1" spans="5:20"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</row>
    <row r="124" customHeight="1" spans="5:20">
      <c r="E124" s="13" t="s">
        <v>74</v>
      </c>
      <c r="F124" s="14" t="s">
        <v>75</v>
      </c>
      <c r="G124" s="14" t="s">
        <v>76</v>
      </c>
      <c r="H124" s="14"/>
      <c r="I124" s="14"/>
      <c r="J124" s="14"/>
      <c r="K124" s="26" t="s">
        <v>77</v>
      </c>
      <c r="L124" s="26"/>
      <c r="M124" s="26"/>
      <c r="N124" s="26"/>
      <c r="O124" s="12"/>
      <c r="P124" s="12"/>
      <c r="Q124" s="12"/>
      <c r="R124" s="12"/>
      <c r="S124" s="12"/>
      <c r="T124" s="12"/>
    </row>
    <row r="125" customHeight="1" spans="5:20">
      <c r="E125" s="13"/>
      <c r="F125" s="14"/>
      <c r="G125" s="14"/>
      <c r="H125" s="14"/>
      <c r="I125" s="14"/>
      <c r="J125" s="14"/>
      <c r="K125" s="27" t="s">
        <v>78</v>
      </c>
      <c r="L125" s="27" t="s">
        <v>79</v>
      </c>
      <c r="M125" s="27" t="s">
        <v>78</v>
      </c>
      <c r="N125" s="27" t="s">
        <v>79</v>
      </c>
      <c r="O125" s="12"/>
      <c r="P125" s="12"/>
      <c r="Q125" s="12"/>
      <c r="R125" s="12"/>
      <c r="S125" s="12"/>
      <c r="T125" s="12"/>
    </row>
    <row r="126" customHeight="1" spans="5:20">
      <c r="E126" s="13"/>
      <c r="F126" s="14"/>
      <c r="G126" s="14"/>
      <c r="H126" s="14"/>
      <c r="I126" s="14"/>
      <c r="J126" s="14"/>
      <c r="K126" s="28"/>
      <c r="L126" s="28"/>
      <c r="M126" s="28"/>
      <c r="N126" s="28"/>
      <c r="O126" s="12"/>
      <c r="P126" s="12"/>
      <c r="Q126" s="12"/>
      <c r="R126" s="12"/>
      <c r="S126" s="12"/>
      <c r="T126" s="12"/>
    </row>
    <row r="127" customHeight="1" spans="4:38">
      <c r="D127" s="9">
        <v>1</v>
      </c>
      <c r="E127" s="16">
        <v>8</v>
      </c>
      <c r="F127" s="16" t="s">
        <v>87</v>
      </c>
      <c r="G127" s="17" t="s">
        <v>202</v>
      </c>
      <c r="H127" s="17"/>
      <c r="I127" s="17"/>
      <c r="J127" s="17"/>
      <c r="K127" s="25" t="s">
        <v>106</v>
      </c>
      <c r="L127" s="16">
        <v>20</v>
      </c>
      <c r="M127" s="16"/>
      <c r="N127" s="16"/>
      <c r="O127" s="12"/>
      <c r="P127" s="12"/>
      <c r="Q127" s="12"/>
      <c r="R127" s="16" t="s">
        <v>97</v>
      </c>
      <c r="S127" s="16">
        <v>1</v>
      </c>
      <c r="T127" s="16">
        <v>50</v>
      </c>
      <c r="V127" s="9">
        <v>1</v>
      </c>
      <c r="W127" s="9">
        <f>_xlfn.XLOOKUP($R127,$A$10:$A$36,$B$10:$B$36,"")</f>
        <v>1</v>
      </c>
      <c r="X127" s="9" t="str">
        <f>$A$1&amp;_xlfn.TEXTJOIN($C$1,1,S127:T127)&amp;$A$2</f>
        <v>[1,50]</v>
      </c>
      <c r="Y127" s="9" t="str">
        <f>VLOOKUP(R127,$A$10:$C$32,3,0)</f>
        <v>SpriteUi/Task/task_icon_1</v>
      </c>
      <c r="AA127" s="9">
        <f>_xlfn.XLOOKUP($K127,[1]配置!$D$5:$D$1003,[1]配置!$B$5:$B$1003,"")</f>
        <v>50002</v>
      </c>
      <c r="AB127" s="9">
        <f>L127</f>
        <v>20</v>
      </c>
      <c r="AC127" s="9" t="str">
        <f>IF(AB127=0,"",$B$2&amp;AA$9&amp;$B$2&amp;$B$1&amp;AA127)</f>
        <v>"ItemId":50002</v>
      </c>
      <c r="AD127" s="9" t="str">
        <f>IF(AB127=0,"",$B$2&amp;AB$9&amp;$B$2&amp;$B$1&amp;AB127)</f>
        <v>"Num":20</v>
      </c>
      <c r="AE127" s="9" t="str">
        <f>IF(AB127=0,"",$A$3&amp;_xlfn.TEXTJOIN($C$1,1,AC127:AD127)&amp;$A$4)</f>
        <v>{"ItemId":50002,"Num":20}</v>
      </c>
      <c r="AF127" s="9" t="str">
        <f>$A$1&amp;_xlfn.TEXTJOIN($C$1,1,AE127)&amp;$A$2</f>
        <v>[{"ItemId":50002,"Num":20}]</v>
      </c>
      <c r="AG127" s="9">
        <f>_xlfn.XLOOKUP("钞票",[1]配置!$D$5:$D$1003,[1]配置!$B$5:$B$1003,"")</f>
        <v>50003</v>
      </c>
      <c r="AH127" s="9">
        <f>N127</f>
        <v>0</v>
      </c>
      <c r="AI127" s="9" t="str">
        <f>IF(AH127=0,"",$B$2&amp;AG$9&amp;$B$2&amp;$B$1&amp;AG127)</f>
        <v/>
      </c>
      <c r="AJ127" s="9" t="str">
        <f>IF(AH127=0,"",$B$2&amp;AH$9&amp;$B$2&amp;$B$1&amp;AH127)</f>
        <v/>
      </c>
      <c r="AK127" s="9" t="str">
        <f>IF(AH127=0,"",$A$3&amp;_xlfn.TEXTJOIN($C$1,1,AI127:AJ127)&amp;$A$4)</f>
        <v/>
      </c>
      <c r="AL127" s="9" t="str">
        <f>$A$1&amp;_xlfn.TEXTJOIN($C$1,1,AK127)&amp;$A$2</f>
        <v>[]</v>
      </c>
    </row>
    <row r="128" customHeight="1" spans="4:38">
      <c r="D128" s="9">
        <v>2</v>
      </c>
      <c r="E128" s="16">
        <v>8</v>
      </c>
      <c r="F128" s="16" t="s">
        <v>87</v>
      </c>
      <c r="G128" s="17" t="s">
        <v>230</v>
      </c>
      <c r="H128" s="17"/>
      <c r="I128" s="17"/>
      <c r="J128" s="17"/>
      <c r="K128" s="24" t="s">
        <v>146</v>
      </c>
      <c r="L128" s="16">
        <v>2500</v>
      </c>
      <c r="M128" s="16"/>
      <c r="N128" s="16"/>
      <c r="O128" s="12"/>
      <c r="P128" s="12"/>
      <c r="Q128" s="12"/>
      <c r="R128" s="16" t="s">
        <v>94</v>
      </c>
      <c r="S128" s="16">
        <f>60*15</f>
        <v>900</v>
      </c>
      <c r="T128" s="16"/>
      <c r="V128" s="9">
        <v>1</v>
      </c>
      <c r="W128" s="9">
        <f t="shared" ref="W128:W156" si="65">_xlfn.XLOOKUP($R128,$A$10:$A$36,$B$10:$B$36,"")</f>
        <v>3</v>
      </c>
      <c r="X128" s="9" t="str">
        <f t="shared" ref="X128:X156" si="66">$A$1&amp;_xlfn.TEXTJOIN($C$1,1,S128:T128)&amp;$A$2</f>
        <v>[900]</v>
      </c>
      <c r="Y128" s="9" t="str">
        <f t="shared" ref="Y128:Y156" si="67">VLOOKUP(R128,$A$10:$C$32,3,0)</f>
        <v>SpriteUi/Task/task_icon_4</v>
      </c>
      <c r="AA128" s="9">
        <f>_xlfn.XLOOKUP($K128,[1]配置!$D$5:$D$1003,[1]配置!$B$5:$B$1003,"")</f>
        <v>50004</v>
      </c>
      <c r="AB128" s="9">
        <f t="shared" ref="AB128:AB156" si="68">L128</f>
        <v>2500</v>
      </c>
      <c r="AC128" s="9" t="str">
        <f t="shared" ref="AC128:AC156" si="69">IF(AB128=0,"",$B$2&amp;AA$9&amp;$B$2&amp;$B$1&amp;AA128)</f>
        <v>"ItemId":50004</v>
      </c>
      <c r="AD128" s="9" t="str">
        <f t="shared" ref="AD128:AD156" si="70">IF(AB128=0,"",$B$2&amp;AB$9&amp;$B$2&amp;$B$1&amp;AB128)</f>
        <v>"Num":2500</v>
      </c>
      <c r="AE128" s="9" t="str">
        <f t="shared" ref="AE128:AE156" si="71">IF(AB128=0,"",$A$3&amp;_xlfn.TEXTJOIN($C$1,1,AC128:AD128)&amp;$A$4)</f>
        <v>{"ItemId":50004,"Num":2500}</v>
      </c>
      <c r="AF128" s="9" t="str">
        <f t="shared" ref="AF128:AF156" si="72">$A$1&amp;_xlfn.TEXTJOIN($C$1,1,AE128)&amp;$A$2</f>
        <v>[{"ItemId":50004,"Num":2500}]</v>
      </c>
      <c r="AG128" s="9">
        <f>_xlfn.XLOOKUP("钞票",[1]配置!$D$5:$D$1003,[1]配置!$B$5:$B$1003,"")</f>
        <v>50003</v>
      </c>
      <c r="AH128" s="9">
        <f t="shared" ref="AH128:AH156" si="73">N128</f>
        <v>0</v>
      </c>
      <c r="AI128" s="9" t="str">
        <f t="shared" ref="AI128:AI156" si="74">IF(AH128=0,"",$B$2&amp;AG$9&amp;$B$2&amp;$B$1&amp;AG128)</f>
        <v/>
      </c>
      <c r="AJ128" s="9" t="str">
        <f t="shared" ref="AJ128:AJ156" si="75">IF(AH128=0,"",$B$2&amp;AH$9&amp;$B$2&amp;$B$1&amp;AH128)</f>
        <v/>
      </c>
      <c r="AK128" s="9" t="str">
        <f t="shared" ref="AK128:AK156" si="76">IF(AH128=0,"",$A$3&amp;_xlfn.TEXTJOIN($C$1,1,AI128:AJ128)&amp;$A$4)</f>
        <v/>
      </c>
      <c r="AL128" s="9" t="str">
        <f t="shared" ref="AL128:AL156" si="77">$A$1&amp;_xlfn.TEXTJOIN($C$1,1,AK128)&amp;$A$2</f>
        <v>[]</v>
      </c>
    </row>
    <row r="129" customHeight="1" spans="4:38">
      <c r="D129" s="9">
        <v>3</v>
      </c>
      <c r="E129" s="16">
        <v>8</v>
      </c>
      <c r="F129" s="16" t="s">
        <v>87</v>
      </c>
      <c r="G129" s="17" t="s">
        <v>204</v>
      </c>
      <c r="H129" s="17"/>
      <c r="I129" s="17"/>
      <c r="J129" s="17"/>
      <c r="K129" s="24" t="s">
        <v>146</v>
      </c>
      <c r="L129" s="16">
        <v>2500</v>
      </c>
      <c r="M129" s="16"/>
      <c r="N129" s="16"/>
      <c r="O129" s="12"/>
      <c r="P129" s="12"/>
      <c r="Q129" s="12"/>
      <c r="R129" s="16" t="s">
        <v>85</v>
      </c>
      <c r="S129" s="16">
        <v>3</v>
      </c>
      <c r="T129" s="16">
        <v>150</v>
      </c>
      <c r="V129" s="9">
        <v>1</v>
      </c>
      <c r="W129" s="9">
        <f t="shared" si="65"/>
        <v>1</v>
      </c>
      <c r="X129" s="9" t="str">
        <f t="shared" si="66"/>
        <v>[3,150]</v>
      </c>
      <c r="Y129" s="9" t="str">
        <f t="shared" si="67"/>
        <v>SpriteUi/Task/task_icon_1</v>
      </c>
      <c r="AA129" s="9">
        <f>_xlfn.XLOOKUP($K129,[1]配置!$D$5:$D$1003,[1]配置!$B$5:$B$1003,"")</f>
        <v>50004</v>
      </c>
      <c r="AB129" s="9">
        <f t="shared" si="68"/>
        <v>2500</v>
      </c>
      <c r="AC129" s="9" t="str">
        <f t="shared" si="69"/>
        <v>"ItemId":50004</v>
      </c>
      <c r="AD129" s="9" t="str">
        <f t="shared" si="70"/>
        <v>"Num":2500</v>
      </c>
      <c r="AE129" s="9" t="str">
        <f t="shared" si="71"/>
        <v>{"ItemId":50004,"Num":2500}</v>
      </c>
      <c r="AF129" s="9" t="str">
        <f t="shared" si="72"/>
        <v>[{"ItemId":50004,"Num":2500}]</v>
      </c>
      <c r="AG129" s="9">
        <f>_xlfn.XLOOKUP("钞票",[1]配置!$D$5:$D$1003,[1]配置!$B$5:$B$1003,"")</f>
        <v>50003</v>
      </c>
      <c r="AH129" s="9">
        <f t="shared" si="73"/>
        <v>0</v>
      </c>
      <c r="AI129" s="9" t="str">
        <f t="shared" si="74"/>
        <v/>
      </c>
      <c r="AJ129" s="9" t="str">
        <f t="shared" si="75"/>
        <v/>
      </c>
      <c r="AK129" s="9" t="str">
        <f t="shared" si="76"/>
        <v/>
      </c>
      <c r="AL129" s="9" t="str">
        <f t="shared" si="77"/>
        <v>[]</v>
      </c>
    </row>
    <row r="130" customHeight="1" spans="4:38">
      <c r="D130" s="9">
        <v>4</v>
      </c>
      <c r="E130" s="16">
        <v>8</v>
      </c>
      <c r="F130" s="16" t="s">
        <v>87</v>
      </c>
      <c r="G130" s="17" t="s">
        <v>218</v>
      </c>
      <c r="H130" s="17"/>
      <c r="I130" s="17"/>
      <c r="J130" s="17"/>
      <c r="K130" s="24" t="s">
        <v>146</v>
      </c>
      <c r="L130" s="16">
        <v>2500</v>
      </c>
      <c r="M130" s="16"/>
      <c r="N130" s="16"/>
      <c r="O130" s="12"/>
      <c r="P130" s="12"/>
      <c r="Q130" s="12"/>
      <c r="R130" s="16" t="s">
        <v>94</v>
      </c>
      <c r="S130" s="16">
        <f>60*60</f>
        <v>3600</v>
      </c>
      <c r="T130" s="16"/>
      <c r="V130" s="9">
        <v>1</v>
      </c>
      <c r="W130" s="9">
        <f t="shared" si="65"/>
        <v>3</v>
      </c>
      <c r="X130" s="9" t="str">
        <f t="shared" si="66"/>
        <v>[3600]</v>
      </c>
      <c r="Y130" s="9" t="str">
        <f t="shared" si="67"/>
        <v>SpriteUi/Task/task_icon_4</v>
      </c>
      <c r="AA130" s="9">
        <f>_xlfn.XLOOKUP($K130,[1]配置!$D$5:$D$1003,[1]配置!$B$5:$B$1003,"")</f>
        <v>50004</v>
      </c>
      <c r="AB130" s="9">
        <f t="shared" si="68"/>
        <v>2500</v>
      </c>
      <c r="AC130" s="9" t="str">
        <f t="shared" si="69"/>
        <v>"ItemId":50004</v>
      </c>
      <c r="AD130" s="9" t="str">
        <f t="shared" si="70"/>
        <v>"Num":2500</v>
      </c>
      <c r="AE130" s="9" t="str">
        <f t="shared" si="71"/>
        <v>{"ItemId":50004,"Num":2500}</v>
      </c>
      <c r="AF130" s="9" t="str">
        <f t="shared" si="72"/>
        <v>[{"ItemId":50004,"Num":2500}]</v>
      </c>
      <c r="AG130" s="9">
        <f>_xlfn.XLOOKUP("钞票",[1]配置!$D$5:$D$1003,[1]配置!$B$5:$B$1003,"")</f>
        <v>50003</v>
      </c>
      <c r="AH130" s="9">
        <f t="shared" si="73"/>
        <v>0</v>
      </c>
      <c r="AI130" s="9" t="str">
        <f t="shared" si="74"/>
        <v/>
      </c>
      <c r="AJ130" s="9" t="str">
        <f t="shared" si="75"/>
        <v/>
      </c>
      <c r="AK130" s="9" t="str">
        <f t="shared" si="76"/>
        <v/>
      </c>
      <c r="AL130" s="9" t="str">
        <f t="shared" si="77"/>
        <v>[]</v>
      </c>
    </row>
    <row r="131" customHeight="1" spans="4:38">
      <c r="D131" s="9">
        <v>5</v>
      </c>
      <c r="E131" s="16">
        <v>8</v>
      </c>
      <c r="F131" s="16" t="s">
        <v>87</v>
      </c>
      <c r="G131" s="17" t="s">
        <v>205</v>
      </c>
      <c r="H131" s="17"/>
      <c r="I131" s="17"/>
      <c r="J131" s="17"/>
      <c r="K131" s="24" t="s">
        <v>146</v>
      </c>
      <c r="L131" s="16">
        <v>2500</v>
      </c>
      <c r="M131" s="16"/>
      <c r="N131" s="16"/>
      <c r="O131" s="12"/>
      <c r="P131" s="12"/>
      <c r="Q131" s="12"/>
      <c r="R131" s="16" t="s">
        <v>85</v>
      </c>
      <c r="S131" s="16">
        <v>5</v>
      </c>
      <c r="T131" s="16">
        <v>250</v>
      </c>
      <c r="V131" s="9">
        <v>1</v>
      </c>
      <c r="W131" s="9">
        <f t="shared" si="65"/>
        <v>1</v>
      </c>
      <c r="X131" s="9" t="str">
        <f t="shared" si="66"/>
        <v>[5,250]</v>
      </c>
      <c r="Y131" s="9" t="str">
        <f t="shared" si="67"/>
        <v>SpriteUi/Task/task_icon_1</v>
      </c>
      <c r="AA131" s="9">
        <f>_xlfn.XLOOKUP($K131,[1]配置!$D$5:$D$1003,[1]配置!$B$5:$B$1003,"")</f>
        <v>50004</v>
      </c>
      <c r="AB131" s="9">
        <f t="shared" si="68"/>
        <v>2500</v>
      </c>
      <c r="AC131" s="9" t="str">
        <f t="shared" si="69"/>
        <v>"ItemId":50004</v>
      </c>
      <c r="AD131" s="9" t="str">
        <f t="shared" si="70"/>
        <v>"Num":2500</v>
      </c>
      <c r="AE131" s="9" t="str">
        <f t="shared" si="71"/>
        <v>{"ItemId":50004,"Num":2500}</v>
      </c>
      <c r="AF131" s="9" t="str">
        <f t="shared" si="72"/>
        <v>[{"ItemId":50004,"Num":2500}]</v>
      </c>
      <c r="AG131" s="9">
        <f>_xlfn.XLOOKUP("钞票",[1]配置!$D$5:$D$1003,[1]配置!$B$5:$B$1003,"")</f>
        <v>50003</v>
      </c>
      <c r="AH131" s="9">
        <f t="shared" si="73"/>
        <v>0</v>
      </c>
      <c r="AI131" s="9" t="str">
        <f t="shared" si="74"/>
        <v/>
      </c>
      <c r="AJ131" s="9" t="str">
        <f t="shared" si="75"/>
        <v/>
      </c>
      <c r="AK131" s="9" t="str">
        <f t="shared" si="76"/>
        <v/>
      </c>
      <c r="AL131" s="9" t="str">
        <f t="shared" si="77"/>
        <v>[]</v>
      </c>
    </row>
    <row r="132" customHeight="1" spans="4:38">
      <c r="D132" s="9">
        <v>6</v>
      </c>
      <c r="E132" s="16">
        <v>8</v>
      </c>
      <c r="F132" s="16" t="s">
        <v>87</v>
      </c>
      <c r="G132" s="17" t="s">
        <v>216</v>
      </c>
      <c r="H132" s="17"/>
      <c r="I132" s="17"/>
      <c r="J132" s="17"/>
      <c r="K132" s="24" t="s">
        <v>146</v>
      </c>
      <c r="L132" s="16">
        <v>2500</v>
      </c>
      <c r="M132" s="16"/>
      <c r="N132" s="16"/>
      <c r="O132" s="12"/>
      <c r="P132" s="12"/>
      <c r="Q132" s="12"/>
      <c r="R132" s="16" t="s">
        <v>94</v>
      </c>
      <c r="S132" s="16">
        <f>60*15</f>
        <v>900</v>
      </c>
      <c r="T132" s="16"/>
      <c r="V132" s="9">
        <v>1</v>
      </c>
      <c r="W132" s="9">
        <f t="shared" si="65"/>
        <v>3</v>
      </c>
      <c r="X132" s="9" t="str">
        <f t="shared" si="66"/>
        <v>[900]</v>
      </c>
      <c r="Y132" s="9" t="str">
        <f t="shared" si="67"/>
        <v>SpriteUi/Task/task_icon_4</v>
      </c>
      <c r="AA132" s="9">
        <f>_xlfn.XLOOKUP($K132,[1]配置!$D$5:$D$1003,[1]配置!$B$5:$B$1003,"")</f>
        <v>50004</v>
      </c>
      <c r="AB132" s="9">
        <f t="shared" si="68"/>
        <v>2500</v>
      </c>
      <c r="AC132" s="9" t="str">
        <f t="shared" si="69"/>
        <v>"ItemId":50004</v>
      </c>
      <c r="AD132" s="9" t="str">
        <f t="shared" si="70"/>
        <v>"Num":2500</v>
      </c>
      <c r="AE132" s="9" t="str">
        <f t="shared" si="71"/>
        <v>{"ItemId":50004,"Num":2500}</v>
      </c>
      <c r="AF132" s="9" t="str">
        <f t="shared" si="72"/>
        <v>[{"ItemId":50004,"Num":2500}]</v>
      </c>
      <c r="AG132" s="9">
        <f>_xlfn.XLOOKUP("钞票",[1]配置!$D$5:$D$1003,[1]配置!$B$5:$B$1003,"")</f>
        <v>50003</v>
      </c>
      <c r="AH132" s="9">
        <f t="shared" si="73"/>
        <v>0</v>
      </c>
      <c r="AI132" s="9" t="str">
        <f t="shared" si="74"/>
        <v/>
      </c>
      <c r="AJ132" s="9" t="str">
        <f t="shared" si="75"/>
        <v/>
      </c>
      <c r="AK132" s="9" t="str">
        <f t="shared" si="76"/>
        <v/>
      </c>
      <c r="AL132" s="9" t="str">
        <f t="shared" si="77"/>
        <v>[]</v>
      </c>
    </row>
    <row r="133" customHeight="1" spans="4:38">
      <c r="D133" s="9">
        <v>7</v>
      </c>
      <c r="E133" s="16">
        <v>8</v>
      </c>
      <c r="F133" s="16" t="s">
        <v>87</v>
      </c>
      <c r="G133" s="17" t="s">
        <v>206</v>
      </c>
      <c r="H133" s="17"/>
      <c r="I133" s="17"/>
      <c r="J133" s="17"/>
      <c r="K133" s="24" t="s">
        <v>146</v>
      </c>
      <c r="L133" s="16">
        <v>2500</v>
      </c>
      <c r="M133" s="16"/>
      <c r="N133" s="16"/>
      <c r="O133" s="12"/>
      <c r="P133" s="12"/>
      <c r="Q133" s="12"/>
      <c r="R133" s="16" t="s">
        <v>85</v>
      </c>
      <c r="S133" s="16">
        <v>6</v>
      </c>
      <c r="T133" s="16">
        <v>300</v>
      </c>
      <c r="V133" s="9">
        <v>1</v>
      </c>
      <c r="W133" s="9">
        <f t="shared" si="65"/>
        <v>1</v>
      </c>
      <c r="X133" s="9" t="str">
        <f t="shared" si="66"/>
        <v>[6,300]</v>
      </c>
      <c r="Y133" s="9" t="str">
        <f t="shared" si="67"/>
        <v>SpriteUi/Task/task_icon_1</v>
      </c>
      <c r="AA133" s="9">
        <f>_xlfn.XLOOKUP($K133,[1]配置!$D$5:$D$1003,[1]配置!$B$5:$B$1003,"")</f>
        <v>50004</v>
      </c>
      <c r="AB133" s="9">
        <f t="shared" si="68"/>
        <v>2500</v>
      </c>
      <c r="AC133" s="9" t="str">
        <f t="shared" si="69"/>
        <v>"ItemId":50004</v>
      </c>
      <c r="AD133" s="9" t="str">
        <f t="shared" si="70"/>
        <v>"Num":2500</v>
      </c>
      <c r="AE133" s="9" t="str">
        <f t="shared" si="71"/>
        <v>{"ItemId":50004,"Num":2500}</v>
      </c>
      <c r="AF133" s="9" t="str">
        <f t="shared" si="72"/>
        <v>[{"ItemId":50004,"Num":2500}]</v>
      </c>
      <c r="AG133" s="9">
        <f>_xlfn.XLOOKUP("钞票",[1]配置!$D$5:$D$1003,[1]配置!$B$5:$B$1003,"")</f>
        <v>50003</v>
      </c>
      <c r="AH133" s="9">
        <f t="shared" si="73"/>
        <v>0</v>
      </c>
      <c r="AI133" s="9" t="str">
        <f t="shared" si="74"/>
        <v/>
      </c>
      <c r="AJ133" s="9" t="str">
        <f t="shared" si="75"/>
        <v/>
      </c>
      <c r="AK133" s="9" t="str">
        <f t="shared" si="76"/>
        <v/>
      </c>
      <c r="AL133" s="9" t="str">
        <f t="shared" si="77"/>
        <v>[]</v>
      </c>
    </row>
    <row r="134" customHeight="1" spans="4:38">
      <c r="D134" s="9">
        <v>8</v>
      </c>
      <c r="E134" s="16">
        <v>8</v>
      </c>
      <c r="F134" s="16" t="s">
        <v>87</v>
      </c>
      <c r="G134" s="17" t="s">
        <v>217</v>
      </c>
      <c r="H134" s="17"/>
      <c r="I134" s="17"/>
      <c r="J134" s="17"/>
      <c r="K134" s="24" t="s">
        <v>146</v>
      </c>
      <c r="L134" s="16">
        <v>2500</v>
      </c>
      <c r="M134" s="16"/>
      <c r="N134" s="16"/>
      <c r="O134" s="12"/>
      <c r="P134" s="12"/>
      <c r="Q134" s="12"/>
      <c r="R134" s="16" t="s">
        <v>94</v>
      </c>
      <c r="S134" s="16">
        <f>60*240</f>
        <v>14400</v>
      </c>
      <c r="T134" s="16"/>
      <c r="V134" s="9">
        <v>1</v>
      </c>
      <c r="W134" s="9">
        <f t="shared" si="65"/>
        <v>3</v>
      </c>
      <c r="X134" s="9" t="str">
        <f t="shared" si="66"/>
        <v>[14400]</v>
      </c>
      <c r="Y134" s="9" t="str">
        <f t="shared" si="67"/>
        <v>SpriteUi/Task/task_icon_4</v>
      </c>
      <c r="AA134" s="9">
        <f>_xlfn.XLOOKUP($K134,[1]配置!$D$5:$D$1003,[1]配置!$B$5:$B$1003,"")</f>
        <v>50004</v>
      </c>
      <c r="AB134" s="9">
        <f t="shared" si="68"/>
        <v>2500</v>
      </c>
      <c r="AC134" s="9" t="str">
        <f t="shared" si="69"/>
        <v>"ItemId":50004</v>
      </c>
      <c r="AD134" s="9" t="str">
        <f t="shared" si="70"/>
        <v>"Num":2500</v>
      </c>
      <c r="AE134" s="9" t="str">
        <f t="shared" si="71"/>
        <v>{"ItemId":50004,"Num":2500}</v>
      </c>
      <c r="AF134" s="9" t="str">
        <f t="shared" si="72"/>
        <v>[{"ItemId":50004,"Num":2500}]</v>
      </c>
      <c r="AG134" s="9">
        <f>_xlfn.XLOOKUP("钞票",[1]配置!$D$5:$D$1003,[1]配置!$B$5:$B$1003,"")</f>
        <v>50003</v>
      </c>
      <c r="AH134" s="9">
        <f t="shared" si="73"/>
        <v>0</v>
      </c>
      <c r="AI134" s="9" t="str">
        <f t="shared" si="74"/>
        <v/>
      </c>
      <c r="AJ134" s="9" t="str">
        <f t="shared" si="75"/>
        <v/>
      </c>
      <c r="AK134" s="9" t="str">
        <f t="shared" si="76"/>
        <v/>
      </c>
      <c r="AL134" s="9" t="str">
        <f t="shared" si="77"/>
        <v>[]</v>
      </c>
    </row>
    <row r="135" customHeight="1" spans="4:38">
      <c r="D135" s="9">
        <v>9</v>
      </c>
      <c r="E135" s="16">
        <v>8</v>
      </c>
      <c r="F135" s="16" t="s">
        <v>87</v>
      </c>
      <c r="G135" s="17" t="s">
        <v>231</v>
      </c>
      <c r="H135" s="17"/>
      <c r="I135" s="17"/>
      <c r="J135" s="17"/>
      <c r="K135" s="24" t="s">
        <v>146</v>
      </c>
      <c r="L135" s="16">
        <v>2500</v>
      </c>
      <c r="M135" s="16"/>
      <c r="N135" s="16"/>
      <c r="O135" s="12"/>
      <c r="P135" s="12"/>
      <c r="Q135" s="12"/>
      <c r="R135" s="16" t="s">
        <v>85</v>
      </c>
      <c r="S135" s="16">
        <v>8</v>
      </c>
      <c r="T135" s="16">
        <v>400</v>
      </c>
      <c r="V135" s="9">
        <v>1</v>
      </c>
      <c r="W135" s="9">
        <f t="shared" si="65"/>
        <v>1</v>
      </c>
      <c r="X135" s="9" t="str">
        <f t="shared" si="66"/>
        <v>[8,400]</v>
      </c>
      <c r="Y135" s="9" t="str">
        <f t="shared" si="67"/>
        <v>SpriteUi/Task/task_icon_1</v>
      </c>
      <c r="AA135" s="9">
        <f>_xlfn.XLOOKUP($K135,[1]配置!$D$5:$D$1003,[1]配置!$B$5:$B$1003,"")</f>
        <v>50004</v>
      </c>
      <c r="AB135" s="9">
        <f t="shared" si="68"/>
        <v>2500</v>
      </c>
      <c r="AC135" s="9" t="str">
        <f t="shared" si="69"/>
        <v>"ItemId":50004</v>
      </c>
      <c r="AD135" s="9" t="str">
        <f t="shared" si="70"/>
        <v>"Num":2500</v>
      </c>
      <c r="AE135" s="9" t="str">
        <f t="shared" si="71"/>
        <v>{"ItemId":50004,"Num":2500}</v>
      </c>
      <c r="AF135" s="9" t="str">
        <f t="shared" si="72"/>
        <v>[{"ItemId":50004,"Num":2500}]</v>
      </c>
      <c r="AG135" s="9">
        <f>_xlfn.XLOOKUP("钞票",[1]配置!$D$5:$D$1003,[1]配置!$B$5:$B$1003,"")</f>
        <v>50003</v>
      </c>
      <c r="AH135" s="9">
        <f t="shared" si="73"/>
        <v>0</v>
      </c>
      <c r="AI135" s="9" t="str">
        <f t="shared" si="74"/>
        <v/>
      </c>
      <c r="AJ135" s="9" t="str">
        <f t="shared" si="75"/>
        <v/>
      </c>
      <c r="AK135" s="9" t="str">
        <f t="shared" si="76"/>
        <v/>
      </c>
      <c r="AL135" s="9" t="str">
        <f t="shared" si="77"/>
        <v>[]</v>
      </c>
    </row>
    <row r="136" customHeight="1" spans="4:38">
      <c r="D136" s="9">
        <v>10</v>
      </c>
      <c r="E136" s="16">
        <v>8</v>
      </c>
      <c r="F136" s="16" t="s">
        <v>87</v>
      </c>
      <c r="G136" s="17" t="s">
        <v>218</v>
      </c>
      <c r="H136" s="17"/>
      <c r="I136" s="17"/>
      <c r="J136" s="17"/>
      <c r="K136" s="24" t="s">
        <v>146</v>
      </c>
      <c r="L136" s="16">
        <v>2500</v>
      </c>
      <c r="M136" s="16"/>
      <c r="N136" s="16"/>
      <c r="O136" s="12"/>
      <c r="P136" s="12"/>
      <c r="Q136" s="12"/>
      <c r="R136" s="16" t="s">
        <v>94</v>
      </c>
      <c r="S136" s="16">
        <f>60*60</f>
        <v>3600</v>
      </c>
      <c r="T136" s="16"/>
      <c r="V136" s="9">
        <v>1</v>
      </c>
      <c r="W136" s="9">
        <f t="shared" si="65"/>
        <v>3</v>
      </c>
      <c r="X136" s="9" t="str">
        <f t="shared" si="66"/>
        <v>[3600]</v>
      </c>
      <c r="Y136" s="9" t="str">
        <f t="shared" si="67"/>
        <v>SpriteUi/Task/task_icon_4</v>
      </c>
      <c r="AA136" s="9">
        <f>_xlfn.XLOOKUP($K136,[1]配置!$D$5:$D$1003,[1]配置!$B$5:$B$1003,"")</f>
        <v>50004</v>
      </c>
      <c r="AB136" s="9">
        <f t="shared" si="68"/>
        <v>2500</v>
      </c>
      <c r="AC136" s="9" t="str">
        <f t="shared" si="69"/>
        <v>"ItemId":50004</v>
      </c>
      <c r="AD136" s="9" t="str">
        <f t="shared" si="70"/>
        <v>"Num":2500</v>
      </c>
      <c r="AE136" s="9" t="str">
        <f t="shared" si="71"/>
        <v>{"ItemId":50004,"Num":2500}</v>
      </c>
      <c r="AF136" s="9" t="str">
        <f t="shared" si="72"/>
        <v>[{"ItemId":50004,"Num":2500}]</v>
      </c>
      <c r="AG136" s="9">
        <f>_xlfn.XLOOKUP("钞票",[1]配置!$D$5:$D$1003,[1]配置!$B$5:$B$1003,"")</f>
        <v>50003</v>
      </c>
      <c r="AH136" s="9">
        <f t="shared" si="73"/>
        <v>0</v>
      </c>
      <c r="AI136" s="9" t="str">
        <f t="shared" si="74"/>
        <v/>
      </c>
      <c r="AJ136" s="9" t="str">
        <f t="shared" si="75"/>
        <v/>
      </c>
      <c r="AK136" s="9" t="str">
        <f t="shared" si="76"/>
        <v/>
      </c>
      <c r="AL136" s="9" t="str">
        <f t="shared" si="77"/>
        <v>[]</v>
      </c>
    </row>
    <row r="137" customHeight="1" spans="4:38">
      <c r="D137" s="9">
        <v>11</v>
      </c>
      <c r="E137" s="16">
        <v>8</v>
      </c>
      <c r="F137" s="16" t="s">
        <v>195</v>
      </c>
      <c r="G137" s="17" t="s">
        <v>210</v>
      </c>
      <c r="H137" s="17"/>
      <c r="I137" s="17"/>
      <c r="J137" s="17"/>
      <c r="K137" s="24" t="s">
        <v>146</v>
      </c>
      <c r="L137" s="16">
        <v>2500</v>
      </c>
      <c r="M137" s="16"/>
      <c r="N137" s="16"/>
      <c r="O137" s="12"/>
      <c r="P137" s="12"/>
      <c r="Q137" s="12"/>
      <c r="R137" s="16" t="s">
        <v>91</v>
      </c>
      <c r="S137" s="16">
        <v>700</v>
      </c>
      <c r="T137" s="16"/>
      <c r="V137" s="9">
        <v>2</v>
      </c>
      <c r="W137" s="9">
        <f t="shared" si="65"/>
        <v>2</v>
      </c>
      <c r="X137" s="9" t="str">
        <f t="shared" si="66"/>
        <v>[700]</v>
      </c>
      <c r="Y137" s="9" t="str">
        <f t="shared" si="67"/>
        <v>SpriteUi/Task/task_icon_3</v>
      </c>
      <c r="AA137" s="9">
        <f>_xlfn.XLOOKUP($K137,[1]配置!$D$5:$D$1003,[1]配置!$B$5:$B$1003,"")</f>
        <v>50004</v>
      </c>
      <c r="AB137" s="9">
        <f t="shared" si="68"/>
        <v>2500</v>
      </c>
      <c r="AC137" s="9" t="str">
        <f t="shared" si="69"/>
        <v>"ItemId":50004</v>
      </c>
      <c r="AD137" s="9" t="str">
        <f t="shared" si="70"/>
        <v>"Num":2500</v>
      </c>
      <c r="AE137" s="9" t="str">
        <f t="shared" si="71"/>
        <v>{"ItemId":50004,"Num":2500}</v>
      </c>
      <c r="AF137" s="9" t="str">
        <f t="shared" si="72"/>
        <v>[{"ItemId":50004,"Num":2500}]</v>
      </c>
      <c r="AG137" s="9">
        <f>_xlfn.XLOOKUP("钞票",[1]配置!$D$5:$D$1003,[1]配置!$B$5:$B$1003,"")</f>
        <v>50003</v>
      </c>
      <c r="AH137" s="9">
        <f t="shared" si="73"/>
        <v>0</v>
      </c>
      <c r="AI137" s="9" t="str">
        <f t="shared" si="74"/>
        <v/>
      </c>
      <c r="AJ137" s="9" t="str">
        <f t="shared" si="75"/>
        <v/>
      </c>
      <c r="AK137" s="9" t="str">
        <f t="shared" si="76"/>
        <v/>
      </c>
      <c r="AL137" s="9" t="str">
        <f t="shared" si="77"/>
        <v>[]</v>
      </c>
    </row>
    <row r="138" customHeight="1" spans="4:38">
      <c r="D138" s="9">
        <v>12</v>
      </c>
      <c r="E138" s="16">
        <v>8</v>
      </c>
      <c r="F138" s="16" t="s">
        <v>195</v>
      </c>
      <c r="G138" s="17" t="s">
        <v>220</v>
      </c>
      <c r="H138" s="17"/>
      <c r="I138" s="17"/>
      <c r="J138" s="17"/>
      <c r="K138" s="24" t="s">
        <v>146</v>
      </c>
      <c r="L138" s="16">
        <v>2500</v>
      </c>
      <c r="M138" s="16"/>
      <c r="N138" s="16"/>
      <c r="O138" s="12"/>
      <c r="P138" s="12"/>
      <c r="Q138" s="12"/>
      <c r="R138" s="16" t="s">
        <v>136</v>
      </c>
      <c r="S138" s="16">
        <f>60*5</f>
        <v>300</v>
      </c>
      <c r="T138" s="16"/>
      <c r="V138" s="9">
        <v>2</v>
      </c>
      <c r="W138" s="9">
        <f t="shared" si="65"/>
        <v>19</v>
      </c>
      <c r="X138" s="9" t="str">
        <f t="shared" si="66"/>
        <v>[300]</v>
      </c>
      <c r="Y138" s="9" t="str">
        <f t="shared" si="67"/>
        <v>SpriteUi/Task/task_icon_8</v>
      </c>
      <c r="AA138" s="9">
        <f>_xlfn.XLOOKUP($K138,[1]配置!$D$5:$D$1003,[1]配置!$B$5:$B$1003,"")</f>
        <v>50004</v>
      </c>
      <c r="AB138" s="9">
        <f t="shared" si="68"/>
        <v>2500</v>
      </c>
      <c r="AC138" s="9" t="str">
        <f t="shared" si="69"/>
        <v>"ItemId":50004</v>
      </c>
      <c r="AD138" s="9" t="str">
        <f t="shared" si="70"/>
        <v>"Num":2500</v>
      </c>
      <c r="AE138" s="9" t="str">
        <f t="shared" si="71"/>
        <v>{"ItemId":50004,"Num":2500}</v>
      </c>
      <c r="AF138" s="9" t="str">
        <f t="shared" si="72"/>
        <v>[{"ItemId":50004,"Num":2500}]</v>
      </c>
      <c r="AG138" s="9">
        <f>_xlfn.XLOOKUP("钞票",[1]配置!$D$5:$D$1003,[1]配置!$B$5:$B$1003,"")</f>
        <v>50003</v>
      </c>
      <c r="AH138" s="9">
        <f t="shared" si="73"/>
        <v>0</v>
      </c>
      <c r="AI138" s="9" t="str">
        <f t="shared" si="74"/>
        <v/>
      </c>
      <c r="AJ138" s="9" t="str">
        <f t="shared" si="75"/>
        <v/>
      </c>
      <c r="AK138" s="9" t="str">
        <f t="shared" si="76"/>
        <v/>
      </c>
      <c r="AL138" s="9" t="str">
        <f t="shared" si="77"/>
        <v>[]</v>
      </c>
    </row>
    <row r="139" customHeight="1" spans="4:38">
      <c r="D139" s="9">
        <v>13</v>
      </c>
      <c r="E139" s="16">
        <v>8</v>
      </c>
      <c r="F139" s="16" t="s">
        <v>195</v>
      </c>
      <c r="G139" s="17" t="s">
        <v>210</v>
      </c>
      <c r="H139" s="17"/>
      <c r="I139" s="17"/>
      <c r="J139" s="17"/>
      <c r="K139" s="24" t="s">
        <v>146</v>
      </c>
      <c r="L139" s="16">
        <v>2500</v>
      </c>
      <c r="M139" s="16"/>
      <c r="N139" s="16"/>
      <c r="O139" s="12"/>
      <c r="P139" s="12"/>
      <c r="Q139" s="12"/>
      <c r="R139" s="16" t="s">
        <v>91</v>
      </c>
      <c r="S139" s="16">
        <v>900</v>
      </c>
      <c r="T139" s="16"/>
      <c r="V139" s="9">
        <v>2</v>
      </c>
      <c r="W139" s="9">
        <f t="shared" si="65"/>
        <v>2</v>
      </c>
      <c r="X139" s="9" t="str">
        <f t="shared" si="66"/>
        <v>[900]</v>
      </c>
      <c r="Y139" s="9" t="str">
        <f t="shared" si="67"/>
        <v>SpriteUi/Task/task_icon_3</v>
      </c>
      <c r="AA139" s="9">
        <f>_xlfn.XLOOKUP($K139,[1]配置!$D$5:$D$1003,[1]配置!$B$5:$B$1003,"")</f>
        <v>50004</v>
      </c>
      <c r="AB139" s="9">
        <f t="shared" si="68"/>
        <v>2500</v>
      </c>
      <c r="AC139" s="9" t="str">
        <f t="shared" si="69"/>
        <v>"ItemId":50004</v>
      </c>
      <c r="AD139" s="9" t="str">
        <f t="shared" si="70"/>
        <v>"Num":2500</v>
      </c>
      <c r="AE139" s="9" t="str">
        <f t="shared" si="71"/>
        <v>{"ItemId":50004,"Num":2500}</v>
      </c>
      <c r="AF139" s="9" t="str">
        <f t="shared" si="72"/>
        <v>[{"ItemId":50004,"Num":2500}]</v>
      </c>
      <c r="AG139" s="9">
        <f>_xlfn.XLOOKUP("钞票",[1]配置!$D$5:$D$1003,[1]配置!$B$5:$B$1003,"")</f>
        <v>50003</v>
      </c>
      <c r="AH139" s="9">
        <f t="shared" si="73"/>
        <v>0</v>
      </c>
      <c r="AI139" s="9" t="str">
        <f t="shared" si="74"/>
        <v/>
      </c>
      <c r="AJ139" s="9" t="str">
        <f t="shared" si="75"/>
        <v/>
      </c>
      <c r="AK139" s="9" t="str">
        <f t="shared" si="76"/>
        <v/>
      </c>
      <c r="AL139" s="9" t="str">
        <f t="shared" si="77"/>
        <v>[]</v>
      </c>
    </row>
    <row r="140" customHeight="1" spans="4:38">
      <c r="D140" s="9">
        <v>14</v>
      </c>
      <c r="E140" s="16">
        <v>8</v>
      </c>
      <c r="F140" s="16" t="s">
        <v>195</v>
      </c>
      <c r="G140" s="17" t="s">
        <v>221</v>
      </c>
      <c r="H140" s="17"/>
      <c r="I140" s="17"/>
      <c r="J140" s="17"/>
      <c r="K140" s="24" t="s">
        <v>146</v>
      </c>
      <c r="L140" s="16">
        <v>2500</v>
      </c>
      <c r="M140" s="16"/>
      <c r="N140" s="16"/>
      <c r="O140" s="12"/>
      <c r="P140" s="12"/>
      <c r="Q140" s="12"/>
      <c r="R140" s="16" t="s">
        <v>136</v>
      </c>
      <c r="S140" s="16">
        <f>60*10</f>
        <v>600</v>
      </c>
      <c r="T140" s="16"/>
      <c r="V140" s="9">
        <v>2</v>
      </c>
      <c r="W140" s="9">
        <f t="shared" si="65"/>
        <v>19</v>
      </c>
      <c r="X140" s="9" t="str">
        <f t="shared" si="66"/>
        <v>[600]</v>
      </c>
      <c r="Y140" s="9" t="str">
        <f t="shared" si="67"/>
        <v>SpriteUi/Task/task_icon_8</v>
      </c>
      <c r="AA140" s="9">
        <f>_xlfn.XLOOKUP($K140,[1]配置!$D$5:$D$1003,[1]配置!$B$5:$B$1003,"")</f>
        <v>50004</v>
      </c>
      <c r="AB140" s="9">
        <f t="shared" si="68"/>
        <v>2500</v>
      </c>
      <c r="AC140" s="9" t="str">
        <f t="shared" si="69"/>
        <v>"ItemId":50004</v>
      </c>
      <c r="AD140" s="9" t="str">
        <f t="shared" si="70"/>
        <v>"Num":2500</v>
      </c>
      <c r="AE140" s="9" t="str">
        <f t="shared" si="71"/>
        <v>{"ItemId":50004,"Num":2500}</v>
      </c>
      <c r="AF140" s="9" t="str">
        <f t="shared" si="72"/>
        <v>[{"ItemId":50004,"Num":2500}]</v>
      </c>
      <c r="AG140" s="9">
        <f>_xlfn.XLOOKUP("钞票",[1]配置!$D$5:$D$1003,[1]配置!$B$5:$B$1003,"")</f>
        <v>50003</v>
      </c>
      <c r="AH140" s="9">
        <f t="shared" si="73"/>
        <v>0</v>
      </c>
      <c r="AI140" s="9" t="str">
        <f t="shared" si="74"/>
        <v/>
      </c>
      <c r="AJ140" s="9" t="str">
        <f t="shared" si="75"/>
        <v/>
      </c>
      <c r="AK140" s="9" t="str">
        <f t="shared" si="76"/>
        <v/>
      </c>
      <c r="AL140" s="9" t="str">
        <f t="shared" si="77"/>
        <v>[]</v>
      </c>
    </row>
    <row r="141" customHeight="1" spans="4:38">
      <c r="D141" s="9">
        <v>15</v>
      </c>
      <c r="E141" s="16">
        <v>8</v>
      </c>
      <c r="F141" s="16" t="s">
        <v>195</v>
      </c>
      <c r="G141" s="17" t="s">
        <v>210</v>
      </c>
      <c r="H141" s="17"/>
      <c r="I141" s="17"/>
      <c r="J141" s="17"/>
      <c r="K141" s="24" t="s">
        <v>146</v>
      </c>
      <c r="L141" s="16">
        <v>2500</v>
      </c>
      <c r="M141" s="16"/>
      <c r="N141" s="16"/>
      <c r="O141" s="12"/>
      <c r="P141" s="12"/>
      <c r="Q141" s="12"/>
      <c r="R141" s="16" t="s">
        <v>91</v>
      </c>
      <c r="S141" s="16">
        <v>1100</v>
      </c>
      <c r="T141" s="16"/>
      <c r="V141" s="9">
        <v>2</v>
      </c>
      <c r="W141" s="9">
        <f t="shared" si="65"/>
        <v>2</v>
      </c>
      <c r="X141" s="9" t="str">
        <f t="shared" si="66"/>
        <v>[1100]</v>
      </c>
      <c r="Y141" s="9" t="str">
        <f t="shared" si="67"/>
        <v>SpriteUi/Task/task_icon_3</v>
      </c>
      <c r="AA141" s="9">
        <f>_xlfn.XLOOKUP($K141,[1]配置!$D$5:$D$1003,[1]配置!$B$5:$B$1003,"")</f>
        <v>50004</v>
      </c>
      <c r="AB141" s="9">
        <f t="shared" si="68"/>
        <v>2500</v>
      </c>
      <c r="AC141" s="9" t="str">
        <f t="shared" si="69"/>
        <v>"ItemId":50004</v>
      </c>
      <c r="AD141" s="9" t="str">
        <f t="shared" si="70"/>
        <v>"Num":2500</v>
      </c>
      <c r="AE141" s="9" t="str">
        <f t="shared" si="71"/>
        <v>{"ItemId":50004,"Num":2500}</v>
      </c>
      <c r="AF141" s="9" t="str">
        <f t="shared" si="72"/>
        <v>[{"ItemId":50004,"Num":2500}]</v>
      </c>
      <c r="AG141" s="9">
        <f>_xlfn.XLOOKUP("钞票",[1]配置!$D$5:$D$1003,[1]配置!$B$5:$B$1003,"")</f>
        <v>50003</v>
      </c>
      <c r="AH141" s="9">
        <f t="shared" si="73"/>
        <v>0</v>
      </c>
      <c r="AI141" s="9" t="str">
        <f t="shared" si="74"/>
        <v/>
      </c>
      <c r="AJ141" s="9" t="str">
        <f t="shared" si="75"/>
        <v/>
      </c>
      <c r="AK141" s="9" t="str">
        <f t="shared" si="76"/>
        <v/>
      </c>
      <c r="AL141" s="9" t="str">
        <f t="shared" si="77"/>
        <v>[]</v>
      </c>
    </row>
    <row r="142" customHeight="1" spans="4:38">
      <c r="D142" s="9">
        <v>16</v>
      </c>
      <c r="E142" s="16">
        <v>8</v>
      </c>
      <c r="F142" s="16" t="s">
        <v>195</v>
      </c>
      <c r="G142" s="17" t="s">
        <v>222</v>
      </c>
      <c r="H142" s="17"/>
      <c r="I142" s="17"/>
      <c r="J142" s="17"/>
      <c r="K142" s="24" t="s">
        <v>146</v>
      </c>
      <c r="L142" s="16">
        <v>2500</v>
      </c>
      <c r="M142" s="16"/>
      <c r="N142" s="16"/>
      <c r="O142" s="12"/>
      <c r="P142" s="12"/>
      <c r="Q142" s="12"/>
      <c r="R142" s="16" t="s">
        <v>136</v>
      </c>
      <c r="S142" s="16">
        <f>60*45</f>
        <v>2700</v>
      </c>
      <c r="T142" s="16"/>
      <c r="V142" s="9">
        <v>2</v>
      </c>
      <c r="W142" s="9">
        <f t="shared" si="65"/>
        <v>19</v>
      </c>
      <c r="X142" s="9" t="str">
        <f t="shared" si="66"/>
        <v>[2700]</v>
      </c>
      <c r="Y142" s="9" t="str">
        <f t="shared" si="67"/>
        <v>SpriteUi/Task/task_icon_8</v>
      </c>
      <c r="AA142" s="9">
        <f>_xlfn.XLOOKUP($K142,[1]配置!$D$5:$D$1003,[1]配置!$B$5:$B$1003,"")</f>
        <v>50004</v>
      </c>
      <c r="AB142" s="9">
        <f t="shared" si="68"/>
        <v>2500</v>
      </c>
      <c r="AC142" s="9" t="str">
        <f t="shared" si="69"/>
        <v>"ItemId":50004</v>
      </c>
      <c r="AD142" s="9" t="str">
        <f t="shared" si="70"/>
        <v>"Num":2500</v>
      </c>
      <c r="AE142" s="9" t="str">
        <f t="shared" si="71"/>
        <v>{"ItemId":50004,"Num":2500}</v>
      </c>
      <c r="AF142" s="9" t="str">
        <f t="shared" si="72"/>
        <v>[{"ItemId":50004,"Num":2500}]</v>
      </c>
      <c r="AG142" s="9">
        <f>_xlfn.XLOOKUP("钞票",[1]配置!$D$5:$D$1003,[1]配置!$B$5:$B$1003,"")</f>
        <v>50003</v>
      </c>
      <c r="AH142" s="9">
        <f t="shared" si="73"/>
        <v>0</v>
      </c>
      <c r="AI142" s="9" t="str">
        <f t="shared" si="74"/>
        <v/>
      </c>
      <c r="AJ142" s="9" t="str">
        <f t="shared" si="75"/>
        <v/>
      </c>
      <c r="AK142" s="9" t="str">
        <f t="shared" si="76"/>
        <v/>
      </c>
      <c r="AL142" s="9" t="str">
        <f t="shared" si="77"/>
        <v>[]</v>
      </c>
    </row>
    <row r="143" customHeight="1" spans="4:38">
      <c r="D143" s="9">
        <v>17</v>
      </c>
      <c r="E143" s="16">
        <v>8</v>
      </c>
      <c r="F143" s="16" t="s">
        <v>195</v>
      </c>
      <c r="G143" s="17" t="s">
        <v>210</v>
      </c>
      <c r="H143" s="17"/>
      <c r="I143" s="17"/>
      <c r="J143" s="17"/>
      <c r="K143" s="24" t="s">
        <v>146</v>
      </c>
      <c r="L143" s="16">
        <v>2500</v>
      </c>
      <c r="M143" s="16"/>
      <c r="N143" s="16"/>
      <c r="O143" s="12"/>
      <c r="P143" s="12"/>
      <c r="Q143" s="12"/>
      <c r="R143" s="16" t="s">
        <v>91</v>
      </c>
      <c r="S143" s="16">
        <v>1300</v>
      </c>
      <c r="T143" s="16"/>
      <c r="V143" s="9">
        <v>2</v>
      </c>
      <c r="W143" s="9">
        <f t="shared" si="65"/>
        <v>2</v>
      </c>
      <c r="X143" s="9" t="str">
        <f t="shared" si="66"/>
        <v>[1300]</v>
      </c>
      <c r="Y143" s="9" t="str">
        <f t="shared" si="67"/>
        <v>SpriteUi/Task/task_icon_3</v>
      </c>
      <c r="AA143" s="9">
        <f>_xlfn.XLOOKUP($K143,[1]配置!$D$5:$D$1003,[1]配置!$B$5:$B$1003,"")</f>
        <v>50004</v>
      </c>
      <c r="AB143" s="9">
        <f t="shared" si="68"/>
        <v>2500</v>
      </c>
      <c r="AC143" s="9" t="str">
        <f t="shared" si="69"/>
        <v>"ItemId":50004</v>
      </c>
      <c r="AD143" s="9" t="str">
        <f t="shared" si="70"/>
        <v>"Num":2500</v>
      </c>
      <c r="AE143" s="9" t="str">
        <f t="shared" si="71"/>
        <v>{"ItemId":50004,"Num":2500}</v>
      </c>
      <c r="AF143" s="9" t="str">
        <f t="shared" si="72"/>
        <v>[{"ItemId":50004,"Num":2500}]</v>
      </c>
      <c r="AG143" s="9">
        <f>_xlfn.XLOOKUP("钞票",[1]配置!$D$5:$D$1003,[1]配置!$B$5:$B$1003,"")</f>
        <v>50003</v>
      </c>
      <c r="AH143" s="9">
        <f t="shared" si="73"/>
        <v>0</v>
      </c>
      <c r="AI143" s="9" t="str">
        <f t="shared" si="74"/>
        <v/>
      </c>
      <c r="AJ143" s="9" t="str">
        <f t="shared" si="75"/>
        <v/>
      </c>
      <c r="AK143" s="9" t="str">
        <f t="shared" si="76"/>
        <v/>
      </c>
      <c r="AL143" s="9" t="str">
        <f t="shared" si="77"/>
        <v>[]</v>
      </c>
    </row>
    <row r="144" customHeight="1" spans="4:38">
      <c r="D144" s="9">
        <v>18</v>
      </c>
      <c r="E144" s="16">
        <v>8</v>
      </c>
      <c r="F144" s="16" t="s">
        <v>195</v>
      </c>
      <c r="G144" s="17" t="s">
        <v>223</v>
      </c>
      <c r="H144" s="17"/>
      <c r="I144" s="17"/>
      <c r="J144" s="17"/>
      <c r="K144" s="24" t="s">
        <v>146</v>
      </c>
      <c r="L144" s="16">
        <v>2500</v>
      </c>
      <c r="M144" s="16"/>
      <c r="N144" s="16"/>
      <c r="O144" s="12"/>
      <c r="P144" s="12"/>
      <c r="Q144" s="12"/>
      <c r="R144" s="16" t="s">
        <v>136</v>
      </c>
      <c r="S144" s="16">
        <f>60*15</f>
        <v>900</v>
      </c>
      <c r="T144" s="16"/>
      <c r="V144" s="9">
        <v>2</v>
      </c>
      <c r="W144" s="9">
        <f t="shared" si="65"/>
        <v>19</v>
      </c>
      <c r="X144" s="9" t="str">
        <f t="shared" si="66"/>
        <v>[900]</v>
      </c>
      <c r="Y144" s="9" t="str">
        <f t="shared" si="67"/>
        <v>SpriteUi/Task/task_icon_8</v>
      </c>
      <c r="AA144" s="9">
        <f>_xlfn.XLOOKUP($K144,[1]配置!$D$5:$D$1003,[1]配置!$B$5:$B$1003,"")</f>
        <v>50004</v>
      </c>
      <c r="AB144" s="9">
        <f t="shared" si="68"/>
        <v>2500</v>
      </c>
      <c r="AC144" s="9" t="str">
        <f t="shared" si="69"/>
        <v>"ItemId":50004</v>
      </c>
      <c r="AD144" s="9" t="str">
        <f t="shared" si="70"/>
        <v>"Num":2500</v>
      </c>
      <c r="AE144" s="9" t="str">
        <f t="shared" si="71"/>
        <v>{"ItemId":50004,"Num":2500}</v>
      </c>
      <c r="AF144" s="9" t="str">
        <f t="shared" si="72"/>
        <v>[{"ItemId":50004,"Num":2500}]</v>
      </c>
      <c r="AG144" s="9">
        <f>_xlfn.XLOOKUP("钞票",[1]配置!$D$5:$D$1003,[1]配置!$B$5:$B$1003,"")</f>
        <v>50003</v>
      </c>
      <c r="AH144" s="9">
        <f t="shared" si="73"/>
        <v>0</v>
      </c>
      <c r="AI144" s="9" t="str">
        <f t="shared" si="74"/>
        <v/>
      </c>
      <c r="AJ144" s="9" t="str">
        <f t="shared" si="75"/>
        <v/>
      </c>
      <c r="AK144" s="9" t="str">
        <f t="shared" si="76"/>
        <v/>
      </c>
      <c r="AL144" s="9" t="str">
        <f t="shared" si="77"/>
        <v>[]</v>
      </c>
    </row>
    <row r="145" customHeight="1" spans="4:38">
      <c r="D145" s="9">
        <v>19</v>
      </c>
      <c r="E145" s="16">
        <v>8</v>
      </c>
      <c r="F145" s="16" t="s">
        <v>195</v>
      </c>
      <c r="G145" s="17" t="s">
        <v>210</v>
      </c>
      <c r="H145" s="17"/>
      <c r="I145" s="17"/>
      <c r="J145" s="17"/>
      <c r="K145" s="24" t="s">
        <v>146</v>
      </c>
      <c r="L145" s="16">
        <v>2500</v>
      </c>
      <c r="M145" s="16"/>
      <c r="N145" s="16"/>
      <c r="O145" s="12"/>
      <c r="P145" s="12"/>
      <c r="Q145" s="12"/>
      <c r="R145" s="16" t="s">
        <v>91</v>
      </c>
      <c r="S145" s="16">
        <v>1500</v>
      </c>
      <c r="T145" s="16"/>
      <c r="V145" s="9">
        <v>2</v>
      </c>
      <c r="W145" s="9">
        <f t="shared" si="65"/>
        <v>2</v>
      </c>
      <c r="X145" s="9" t="str">
        <f t="shared" si="66"/>
        <v>[1500]</v>
      </c>
      <c r="Y145" s="9" t="str">
        <f t="shared" si="67"/>
        <v>SpriteUi/Task/task_icon_3</v>
      </c>
      <c r="AA145" s="9">
        <f>_xlfn.XLOOKUP($K145,[1]配置!$D$5:$D$1003,[1]配置!$B$5:$B$1003,"")</f>
        <v>50004</v>
      </c>
      <c r="AB145" s="9">
        <f t="shared" si="68"/>
        <v>2500</v>
      </c>
      <c r="AC145" s="9" t="str">
        <f t="shared" si="69"/>
        <v>"ItemId":50004</v>
      </c>
      <c r="AD145" s="9" t="str">
        <f t="shared" si="70"/>
        <v>"Num":2500</v>
      </c>
      <c r="AE145" s="9" t="str">
        <f t="shared" si="71"/>
        <v>{"ItemId":50004,"Num":2500}</v>
      </c>
      <c r="AF145" s="9" t="str">
        <f t="shared" si="72"/>
        <v>[{"ItemId":50004,"Num":2500}]</v>
      </c>
      <c r="AG145" s="9">
        <f>_xlfn.XLOOKUP("钞票",[1]配置!$D$5:$D$1003,[1]配置!$B$5:$B$1003,"")</f>
        <v>50003</v>
      </c>
      <c r="AH145" s="9">
        <f t="shared" si="73"/>
        <v>0</v>
      </c>
      <c r="AI145" s="9" t="str">
        <f t="shared" si="74"/>
        <v/>
      </c>
      <c r="AJ145" s="9" t="str">
        <f t="shared" si="75"/>
        <v/>
      </c>
      <c r="AK145" s="9" t="str">
        <f t="shared" si="76"/>
        <v/>
      </c>
      <c r="AL145" s="9" t="str">
        <f t="shared" si="77"/>
        <v>[]</v>
      </c>
    </row>
    <row r="146" customHeight="1" spans="4:38">
      <c r="D146" s="9">
        <v>20</v>
      </c>
      <c r="E146" s="16">
        <v>8</v>
      </c>
      <c r="F146" s="16" t="s">
        <v>195</v>
      </c>
      <c r="G146" s="17" t="s">
        <v>221</v>
      </c>
      <c r="H146" s="17"/>
      <c r="I146" s="17"/>
      <c r="J146" s="17"/>
      <c r="K146" s="24" t="s">
        <v>146</v>
      </c>
      <c r="L146" s="16">
        <v>2500</v>
      </c>
      <c r="M146" s="16"/>
      <c r="N146" s="16"/>
      <c r="O146" s="12"/>
      <c r="P146" s="12"/>
      <c r="Q146" s="12"/>
      <c r="R146" s="16" t="s">
        <v>136</v>
      </c>
      <c r="S146" s="16">
        <f>60*10</f>
        <v>600</v>
      </c>
      <c r="T146" s="16"/>
      <c r="V146" s="9">
        <v>2</v>
      </c>
      <c r="W146" s="9">
        <f t="shared" si="65"/>
        <v>19</v>
      </c>
      <c r="X146" s="9" t="str">
        <f t="shared" si="66"/>
        <v>[600]</v>
      </c>
      <c r="Y146" s="9" t="str">
        <f t="shared" si="67"/>
        <v>SpriteUi/Task/task_icon_8</v>
      </c>
      <c r="AA146" s="9">
        <f>_xlfn.XLOOKUP($K146,[1]配置!$D$5:$D$1003,[1]配置!$B$5:$B$1003,"")</f>
        <v>50004</v>
      </c>
      <c r="AB146" s="9">
        <f t="shared" si="68"/>
        <v>2500</v>
      </c>
      <c r="AC146" s="9" t="str">
        <f t="shared" si="69"/>
        <v>"ItemId":50004</v>
      </c>
      <c r="AD146" s="9" t="str">
        <f t="shared" si="70"/>
        <v>"Num":2500</v>
      </c>
      <c r="AE146" s="9" t="str">
        <f t="shared" si="71"/>
        <v>{"ItemId":50004,"Num":2500}</v>
      </c>
      <c r="AF146" s="9" t="str">
        <f t="shared" si="72"/>
        <v>[{"ItemId":50004,"Num":2500}]</v>
      </c>
      <c r="AG146" s="9">
        <f>_xlfn.XLOOKUP("钞票",[1]配置!$D$5:$D$1003,[1]配置!$B$5:$B$1003,"")</f>
        <v>50003</v>
      </c>
      <c r="AH146" s="9">
        <f t="shared" si="73"/>
        <v>0</v>
      </c>
      <c r="AI146" s="9" t="str">
        <f t="shared" si="74"/>
        <v/>
      </c>
      <c r="AJ146" s="9" t="str">
        <f t="shared" si="75"/>
        <v/>
      </c>
      <c r="AK146" s="9" t="str">
        <f t="shared" si="76"/>
        <v/>
      </c>
      <c r="AL146" s="9" t="str">
        <f t="shared" si="77"/>
        <v>[]</v>
      </c>
    </row>
    <row r="147" customHeight="1" spans="4:38">
      <c r="D147" s="9">
        <v>21</v>
      </c>
      <c r="E147" s="16">
        <v>8</v>
      </c>
      <c r="F147" s="16" t="s">
        <v>211</v>
      </c>
      <c r="G147" s="17" t="s">
        <v>191</v>
      </c>
      <c r="H147" s="17"/>
      <c r="I147" s="17"/>
      <c r="J147" s="17"/>
      <c r="K147" s="25" t="s">
        <v>106</v>
      </c>
      <c r="L147" s="16">
        <v>20</v>
      </c>
      <c r="M147" s="16"/>
      <c r="N147" s="16"/>
      <c r="O147" s="12"/>
      <c r="P147" s="12"/>
      <c r="Q147" s="12"/>
      <c r="R147" s="16" t="s">
        <v>232</v>
      </c>
      <c r="S147" s="16">
        <v>1</v>
      </c>
      <c r="T147" s="16"/>
      <c r="V147" s="9">
        <v>3</v>
      </c>
      <c r="W147" s="9">
        <f t="shared" si="65"/>
        <v>12</v>
      </c>
      <c r="X147" s="9" t="str">
        <f t="shared" si="66"/>
        <v>[1]</v>
      </c>
      <c r="Y147" s="9" t="str">
        <f t="shared" si="67"/>
        <v>SpriteUi/Task/task_icon_10</v>
      </c>
      <c r="AA147" s="9">
        <f>_xlfn.XLOOKUP($K147,[1]配置!$D$5:$D$1003,[1]配置!$B$5:$B$1003,"")</f>
        <v>50002</v>
      </c>
      <c r="AB147" s="9">
        <f t="shared" si="68"/>
        <v>20</v>
      </c>
      <c r="AC147" s="9" t="str">
        <f t="shared" si="69"/>
        <v>"ItemId":50002</v>
      </c>
      <c r="AD147" s="9" t="str">
        <f t="shared" si="70"/>
        <v>"Num":20</v>
      </c>
      <c r="AE147" s="9" t="str">
        <f t="shared" si="71"/>
        <v>{"ItemId":50002,"Num":20}</v>
      </c>
      <c r="AF147" s="9" t="str">
        <f t="shared" si="72"/>
        <v>[{"ItemId":50002,"Num":20}]</v>
      </c>
      <c r="AG147" s="9">
        <f>_xlfn.XLOOKUP("钞票",[1]配置!$D$5:$D$1003,[1]配置!$B$5:$B$1003,"")</f>
        <v>50003</v>
      </c>
      <c r="AH147" s="9">
        <f t="shared" si="73"/>
        <v>0</v>
      </c>
      <c r="AI147" s="9" t="str">
        <f t="shared" si="74"/>
        <v/>
      </c>
      <c r="AJ147" s="9" t="str">
        <f t="shared" si="75"/>
        <v/>
      </c>
      <c r="AK147" s="9" t="str">
        <f t="shared" si="76"/>
        <v/>
      </c>
      <c r="AL147" s="9" t="str">
        <f t="shared" si="77"/>
        <v>[]</v>
      </c>
    </row>
    <row r="148" customHeight="1" spans="4:38">
      <c r="D148" s="9">
        <v>22</v>
      </c>
      <c r="E148" s="16">
        <v>8</v>
      </c>
      <c r="F148" s="16" t="s">
        <v>211</v>
      </c>
      <c r="G148" s="17" t="s">
        <v>233</v>
      </c>
      <c r="H148" s="17"/>
      <c r="I148" s="17"/>
      <c r="J148" s="17"/>
      <c r="K148" s="24" t="s">
        <v>146</v>
      </c>
      <c r="L148" s="16">
        <v>2500</v>
      </c>
      <c r="M148" s="16"/>
      <c r="N148" s="16"/>
      <c r="O148" s="12"/>
      <c r="P148" s="12"/>
      <c r="Q148" s="12"/>
      <c r="R148" s="16" t="s">
        <v>134</v>
      </c>
      <c r="S148" s="16">
        <f>60*45</f>
        <v>2700</v>
      </c>
      <c r="T148" s="16"/>
      <c r="V148" s="9">
        <v>3</v>
      </c>
      <c r="W148" s="9">
        <f t="shared" si="65"/>
        <v>18</v>
      </c>
      <c r="X148" s="9" t="str">
        <f t="shared" si="66"/>
        <v>[2700]</v>
      </c>
      <c r="Y148" s="9" t="str">
        <f t="shared" si="67"/>
        <v>SpriteUi/Task/task_icon_7</v>
      </c>
      <c r="AA148" s="9">
        <f>_xlfn.XLOOKUP($K148,[1]配置!$D$5:$D$1003,[1]配置!$B$5:$B$1003,"")</f>
        <v>50004</v>
      </c>
      <c r="AB148" s="9">
        <f t="shared" si="68"/>
        <v>2500</v>
      </c>
      <c r="AC148" s="9" t="str">
        <f t="shared" si="69"/>
        <v>"ItemId":50004</v>
      </c>
      <c r="AD148" s="9" t="str">
        <f t="shared" si="70"/>
        <v>"Num":2500</v>
      </c>
      <c r="AE148" s="9" t="str">
        <f t="shared" si="71"/>
        <v>{"ItemId":50004,"Num":2500}</v>
      </c>
      <c r="AF148" s="9" t="str">
        <f t="shared" si="72"/>
        <v>[{"ItemId":50004,"Num":2500}]</v>
      </c>
      <c r="AG148" s="9">
        <f>_xlfn.XLOOKUP("钞票",[1]配置!$D$5:$D$1003,[1]配置!$B$5:$B$1003,"")</f>
        <v>50003</v>
      </c>
      <c r="AH148" s="9">
        <f t="shared" si="73"/>
        <v>0</v>
      </c>
      <c r="AI148" s="9" t="str">
        <f t="shared" si="74"/>
        <v/>
      </c>
      <c r="AJ148" s="9" t="str">
        <f t="shared" si="75"/>
        <v/>
      </c>
      <c r="AK148" s="9" t="str">
        <f t="shared" si="76"/>
        <v/>
      </c>
      <c r="AL148" s="9" t="str">
        <f t="shared" si="77"/>
        <v>[]</v>
      </c>
    </row>
    <row r="149" customHeight="1" spans="4:38">
      <c r="D149" s="9">
        <v>23</v>
      </c>
      <c r="E149" s="16">
        <v>8</v>
      </c>
      <c r="F149" s="16" t="s">
        <v>211</v>
      </c>
      <c r="G149" s="21" t="s">
        <v>234</v>
      </c>
      <c r="H149" s="21"/>
      <c r="I149" s="21"/>
      <c r="J149" s="21"/>
      <c r="K149" s="25" t="s">
        <v>106</v>
      </c>
      <c r="L149" s="16">
        <v>60</v>
      </c>
      <c r="M149" s="16"/>
      <c r="N149" s="16"/>
      <c r="O149" s="12"/>
      <c r="P149" s="12"/>
      <c r="Q149" s="12"/>
      <c r="R149" s="16" t="s">
        <v>126</v>
      </c>
      <c r="S149" s="16">
        <v>50</v>
      </c>
      <c r="T149" s="16"/>
      <c r="V149" s="9">
        <v>3</v>
      </c>
      <c r="W149" s="9">
        <f t="shared" si="65"/>
        <v>14</v>
      </c>
      <c r="X149" s="9" t="str">
        <f t="shared" si="66"/>
        <v>[50]</v>
      </c>
      <c r="Y149" s="9" t="str">
        <f t="shared" si="67"/>
        <v>SpriteUi/Task/task_icon_12</v>
      </c>
      <c r="AA149" s="9">
        <f>_xlfn.XLOOKUP($K149,[1]配置!$D$5:$D$1003,[1]配置!$B$5:$B$1003,"")</f>
        <v>50002</v>
      </c>
      <c r="AB149" s="9">
        <f t="shared" si="68"/>
        <v>60</v>
      </c>
      <c r="AC149" s="9" t="str">
        <f t="shared" si="69"/>
        <v>"ItemId":50002</v>
      </c>
      <c r="AD149" s="9" t="str">
        <f t="shared" si="70"/>
        <v>"Num":60</v>
      </c>
      <c r="AE149" s="9" t="str">
        <f t="shared" si="71"/>
        <v>{"ItemId":50002,"Num":60}</v>
      </c>
      <c r="AF149" s="9" t="str">
        <f t="shared" si="72"/>
        <v>[{"ItemId":50002,"Num":60}]</v>
      </c>
      <c r="AG149" s="9">
        <f>_xlfn.XLOOKUP("钞票",[1]配置!$D$5:$D$1003,[1]配置!$B$5:$B$1003,"")</f>
        <v>50003</v>
      </c>
      <c r="AH149" s="9">
        <f t="shared" si="73"/>
        <v>0</v>
      </c>
      <c r="AI149" s="9" t="str">
        <f t="shared" si="74"/>
        <v/>
      </c>
      <c r="AJ149" s="9" t="str">
        <f t="shared" si="75"/>
        <v/>
      </c>
      <c r="AK149" s="9" t="str">
        <f t="shared" si="76"/>
        <v/>
      </c>
      <c r="AL149" s="9" t="str">
        <f t="shared" si="77"/>
        <v>[]</v>
      </c>
    </row>
    <row r="150" spans="4:38">
      <c r="D150" s="9">
        <v>24</v>
      </c>
      <c r="E150" s="16">
        <v>8</v>
      </c>
      <c r="F150" s="16" t="s">
        <v>211</v>
      </c>
      <c r="G150" s="17" t="s">
        <v>228</v>
      </c>
      <c r="H150" s="17"/>
      <c r="I150" s="17"/>
      <c r="J150" s="17"/>
      <c r="K150" s="25" t="s">
        <v>106</v>
      </c>
      <c r="L150" s="16">
        <v>60</v>
      </c>
      <c r="M150" s="16"/>
      <c r="N150" s="16"/>
      <c r="O150" s="12"/>
      <c r="P150" s="12"/>
      <c r="Q150" s="12"/>
      <c r="R150" s="16" t="s">
        <v>125</v>
      </c>
      <c r="S150" s="16">
        <v>1</v>
      </c>
      <c r="T150" s="16"/>
      <c r="V150" s="9">
        <v>3</v>
      </c>
      <c r="W150" s="9">
        <f t="shared" si="65"/>
        <v>11</v>
      </c>
      <c r="X150" s="9" t="str">
        <f t="shared" si="66"/>
        <v>[1]</v>
      </c>
      <c r="Y150" s="9" t="str">
        <f t="shared" si="67"/>
        <v>SpriteUi/Task/task_icon_6</v>
      </c>
      <c r="AA150" s="9">
        <f>_xlfn.XLOOKUP($K150,[1]配置!$D$5:$D$1003,[1]配置!$B$5:$B$1003,"")</f>
        <v>50002</v>
      </c>
      <c r="AB150" s="9">
        <f t="shared" si="68"/>
        <v>60</v>
      </c>
      <c r="AC150" s="9" t="str">
        <f t="shared" si="69"/>
        <v>"ItemId":50002</v>
      </c>
      <c r="AD150" s="9" t="str">
        <f t="shared" si="70"/>
        <v>"Num":60</v>
      </c>
      <c r="AE150" s="9" t="str">
        <f t="shared" si="71"/>
        <v>{"ItemId":50002,"Num":60}</v>
      </c>
      <c r="AF150" s="9" t="str">
        <f t="shared" si="72"/>
        <v>[{"ItemId":50002,"Num":60}]</v>
      </c>
      <c r="AG150" s="9">
        <f>_xlfn.XLOOKUP("钞票",[1]配置!$D$5:$D$1003,[1]配置!$B$5:$B$1003,"")</f>
        <v>50003</v>
      </c>
      <c r="AH150" s="9">
        <f t="shared" si="73"/>
        <v>0</v>
      </c>
      <c r="AI150" s="9" t="str">
        <f t="shared" si="74"/>
        <v/>
      </c>
      <c r="AJ150" s="9" t="str">
        <f t="shared" si="75"/>
        <v/>
      </c>
      <c r="AK150" s="9" t="str">
        <f t="shared" si="76"/>
        <v/>
      </c>
      <c r="AL150" s="9" t="str">
        <f t="shared" si="77"/>
        <v>[]</v>
      </c>
    </row>
    <row r="151" spans="4:38">
      <c r="D151" s="9">
        <v>25</v>
      </c>
      <c r="E151" s="16">
        <v>8</v>
      </c>
      <c r="F151" s="16" t="s">
        <v>211</v>
      </c>
      <c r="G151" s="17" t="s">
        <v>235</v>
      </c>
      <c r="H151" s="17"/>
      <c r="I151" s="17"/>
      <c r="J151" s="17"/>
      <c r="K151" s="24" t="s">
        <v>146</v>
      </c>
      <c r="L151" s="16">
        <v>2500</v>
      </c>
      <c r="M151" s="16"/>
      <c r="N151" s="16"/>
      <c r="O151" s="12"/>
      <c r="P151" s="12"/>
      <c r="Q151" s="12"/>
      <c r="R151" s="16" t="s">
        <v>134</v>
      </c>
      <c r="S151" s="16">
        <f>60*10</f>
        <v>600</v>
      </c>
      <c r="T151" s="16"/>
      <c r="V151" s="9">
        <v>3</v>
      </c>
      <c r="W151" s="9">
        <f t="shared" si="65"/>
        <v>18</v>
      </c>
      <c r="X151" s="9" t="str">
        <f t="shared" si="66"/>
        <v>[600]</v>
      </c>
      <c r="Y151" s="9" t="str">
        <f t="shared" si="67"/>
        <v>SpriteUi/Task/task_icon_7</v>
      </c>
      <c r="AA151" s="9">
        <f>_xlfn.XLOOKUP($K151,[1]配置!$D$5:$D$1003,[1]配置!$B$5:$B$1003,"")</f>
        <v>50004</v>
      </c>
      <c r="AB151" s="9">
        <f t="shared" si="68"/>
        <v>2500</v>
      </c>
      <c r="AC151" s="9" t="str">
        <f t="shared" si="69"/>
        <v>"ItemId":50004</v>
      </c>
      <c r="AD151" s="9" t="str">
        <f t="shared" si="70"/>
        <v>"Num":2500</v>
      </c>
      <c r="AE151" s="9" t="str">
        <f t="shared" si="71"/>
        <v>{"ItemId":50004,"Num":2500}</v>
      </c>
      <c r="AF151" s="9" t="str">
        <f t="shared" si="72"/>
        <v>[{"ItemId":50004,"Num":2500}]</v>
      </c>
      <c r="AG151" s="9">
        <f>_xlfn.XLOOKUP("钞票",[1]配置!$D$5:$D$1003,[1]配置!$B$5:$B$1003,"")</f>
        <v>50003</v>
      </c>
      <c r="AH151" s="9">
        <f t="shared" si="73"/>
        <v>0</v>
      </c>
      <c r="AI151" s="9" t="str">
        <f t="shared" si="74"/>
        <v/>
      </c>
      <c r="AJ151" s="9" t="str">
        <f t="shared" si="75"/>
        <v/>
      </c>
      <c r="AK151" s="9" t="str">
        <f t="shared" si="76"/>
        <v/>
      </c>
      <c r="AL151" s="9" t="str">
        <f t="shared" si="77"/>
        <v>[]</v>
      </c>
    </row>
    <row r="152" spans="4:38">
      <c r="D152" s="9">
        <v>26</v>
      </c>
      <c r="E152" s="16">
        <v>8</v>
      </c>
      <c r="F152" s="16" t="s">
        <v>211</v>
      </c>
      <c r="G152" s="21" t="s">
        <v>236</v>
      </c>
      <c r="H152" s="21"/>
      <c r="I152" s="21"/>
      <c r="J152" s="21"/>
      <c r="K152" s="25" t="s">
        <v>106</v>
      </c>
      <c r="L152" s="16">
        <v>60</v>
      </c>
      <c r="M152" s="16"/>
      <c r="N152" s="16"/>
      <c r="O152" s="12"/>
      <c r="P152" s="12"/>
      <c r="Q152" s="12"/>
      <c r="R152" s="16" t="s">
        <v>126</v>
      </c>
      <c r="S152" s="16">
        <v>60</v>
      </c>
      <c r="T152" s="16"/>
      <c r="V152" s="9">
        <v>3</v>
      </c>
      <c r="W152" s="9">
        <f t="shared" si="65"/>
        <v>14</v>
      </c>
      <c r="X152" s="9" t="str">
        <f t="shared" si="66"/>
        <v>[60]</v>
      </c>
      <c r="Y152" s="9" t="str">
        <f t="shared" si="67"/>
        <v>SpriteUi/Task/task_icon_12</v>
      </c>
      <c r="AA152" s="9">
        <f>_xlfn.XLOOKUP($K152,[1]配置!$D$5:$D$1003,[1]配置!$B$5:$B$1003,"")</f>
        <v>50002</v>
      </c>
      <c r="AB152" s="9">
        <f t="shared" si="68"/>
        <v>60</v>
      </c>
      <c r="AC152" s="9" t="str">
        <f t="shared" si="69"/>
        <v>"ItemId":50002</v>
      </c>
      <c r="AD152" s="9" t="str">
        <f t="shared" si="70"/>
        <v>"Num":60</v>
      </c>
      <c r="AE152" s="9" t="str">
        <f t="shared" si="71"/>
        <v>{"ItemId":50002,"Num":60}</v>
      </c>
      <c r="AF152" s="9" t="str">
        <f t="shared" si="72"/>
        <v>[{"ItemId":50002,"Num":60}]</v>
      </c>
      <c r="AG152" s="9">
        <f>_xlfn.XLOOKUP("钞票",[1]配置!$D$5:$D$1003,[1]配置!$B$5:$B$1003,"")</f>
        <v>50003</v>
      </c>
      <c r="AH152" s="9">
        <f t="shared" si="73"/>
        <v>0</v>
      </c>
      <c r="AI152" s="9" t="str">
        <f t="shared" si="74"/>
        <v/>
      </c>
      <c r="AJ152" s="9" t="str">
        <f t="shared" si="75"/>
        <v/>
      </c>
      <c r="AK152" s="9" t="str">
        <f t="shared" si="76"/>
        <v/>
      </c>
      <c r="AL152" s="9" t="str">
        <f t="shared" si="77"/>
        <v>[]</v>
      </c>
    </row>
    <row r="153" spans="4:38">
      <c r="D153" s="9">
        <v>27</v>
      </c>
      <c r="E153" s="16">
        <v>8</v>
      </c>
      <c r="F153" s="16" t="s">
        <v>211</v>
      </c>
      <c r="G153" s="17" t="s">
        <v>228</v>
      </c>
      <c r="H153" s="17"/>
      <c r="I153" s="17"/>
      <c r="J153" s="17"/>
      <c r="K153" s="25" t="s">
        <v>106</v>
      </c>
      <c r="L153" s="16">
        <v>60</v>
      </c>
      <c r="M153" s="16"/>
      <c r="N153" s="16"/>
      <c r="O153" s="12"/>
      <c r="P153" s="12"/>
      <c r="Q153" s="12"/>
      <c r="R153" s="16" t="s">
        <v>125</v>
      </c>
      <c r="S153" s="16">
        <v>1</v>
      </c>
      <c r="T153" s="16"/>
      <c r="V153" s="9">
        <v>3</v>
      </c>
      <c r="W153" s="9">
        <f t="shared" si="65"/>
        <v>11</v>
      </c>
      <c r="X153" s="9" t="str">
        <f t="shared" si="66"/>
        <v>[1]</v>
      </c>
      <c r="Y153" s="9" t="str">
        <f t="shared" si="67"/>
        <v>SpriteUi/Task/task_icon_6</v>
      </c>
      <c r="AA153" s="9">
        <f>_xlfn.XLOOKUP($K153,[1]配置!$D$5:$D$1003,[1]配置!$B$5:$B$1003,"")</f>
        <v>50002</v>
      </c>
      <c r="AB153" s="9">
        <f t="shared" si="68"/>
        <v>60</v>
      </c>
      <c r="AC153" s="9" t="str">
        <f t="shared" si="69"/>
        <v>"ItemId":50002</v>
      </c>
      <c r="AD153" s="9" t="str">
        <f t="shared" si="70"/>
        <v>"Num":60</v>
      </c>
      <c r="AE153" s="9" t="str">
        <f t="shared" si="71"/>
        <v>{"ItemId":50002,"Num":60}</v>
      </c>
      <c r="AF153" s="9" t="str">
        <f t="shared" si="72"/>
        <v>[{"ItemId":50002,"Num":60}]</v>
      </c>
      <c r="AG153" s="9">
        <f>_xlfn.XLOOKUP("钞票",[1]配置!$D$5:$D$1003,[1]配置!$B$5:$B$1003,"")</f>
        <v>50003</v>
      </c>
      <c r="AH153" s="9">
        <f t="shared" si="73"/>
        <v>0</v>
      </c>
      <c r="AI153" s="9" t="str">
        <f t="shared" si="74"/>
        <v/>
      </c>
      <c r="AJ153" s="9" t="str">
        <f t="shared" si="75"/>
        <v/>
      </c>
      <c r="AK153" s="9" t="str">
        <f t="shared" si="76"/>
        <v/>
      </c>
      <c r="AL153" s="9" t="str">
        <f t="shared" si="77"/>
        <v>[]</v>
      </c>
    </row>
    <row r="154" spans="4:38">
      <c r="D154" s="9">
        <v>28</v>
      </c>
      <c r="E154" s="16">
        <v>8</v>
      </c>
      <c r="F154" s="16" t="s">
        <v>211</v>
      </c>
      <c r="G154" s="17" t="s">
        <v>224</v>
      </c>
      <c r="H154" s="17"/>
      <c r="I154" s="17"/>
      <c r="J154" s="17"/>
      <c r="K154" s="24" t="s">
        <v>146</v>
      </c>
      <c r="L154" s="16">
        <v>2500</v>
      </c>
      <c r="M154" s="16"/>
      <c r="N154" s="16"/>
      <c r="O154" s="12"/>
      <c r="P154" s="12"/>
      <c r="Q154" s="12"/>
      <c r="R154" s="16" t="s">
        <v>134</v>
      </c>
      <c r="S154" s="16">
        <f>60*15</f>
        <v>900</v>
      </c>
      <c r="T154" s="16"/>
      <c r="V154" s="9">
        <v>3</v>
      </c>
      <c r="W154" s="9">
        <f t="shared" si="65"/>
        <v>18</v>
      </c>
      <c r="X154" s="9" t="str">
        <f t="shared" si="66"/>
        <v>[900]</v>
      </c>
      <c r="Y154" s="9" t="str">
        <f t="shared" si="67"/>
        <v>SpriteUi/Task/task_icon_7</v>
      </c>
      <c r="AA154" s="9">
        <f>_xlfn.XLOOKUP($K154,[1]配置!$D$5:$D$1003,[1]配置!$B$5:$B$1003,"")</f>
        <v>50004</v>
      </c>
      <c r="AB154" s="9">
        <f t="shared" si="68"/>
        <v>2500</v>
      </c>
      <c r="AC154" s="9" t="str">
        <f t="shared" si="69"/>
        <v>"ItemId":50004</v>
      </c>
      <c r="AD154" s="9" t="str">
        <f t="shared" si="70"/>
        <v>"Num":2500</v>
      </c>
      <c r="AE154" s="9" t="str">
        <f t="shared" si="71"/>
        <v>{"ItemId":50004,"Num":2500}</v>
      </c>
      <c r="AF154" s="9" t="str">
        <f t="shared" si="72"/>
        <v>[{"ItemId":50004,"Num":2500}]</v>
      </c>
      <c r="AG154" s="9">
        <f>_xlfn.XLOOKUP("钞票",[1]配置!$D$5:$D$1003,[1]配置!$B$5:$B$1003,"")</f>
        <v>50003</v>
      </c>
      <c r="AH154" s="9">
        <f t="shared" si="73"/>
        <v>0</v>
      </c>
      <c r="AI154" s="9" t="str">
        <f t="shared" si="74"/>
        <v/>
      </c>
      <c r="AJ154" s="9" t="str">
        <f t="shared" si="75"/>
        <v/>
      </c>
      <c r="AK154" s="9" t="str">
        <f t="shared" si="76"/>
        <v/>
      </c>
      <c r="AL154" s="9" t="str">
        <f t="shared" si="77"/>
        <v>[]</v>
      </c>
    </row>
    <row r="155" spans="4:38">
      <c r="D155" s="9">
        <v>29</v>
      </c>
      <c r="E155" s="16">
        <v>8</v>
      </c>
      <c r="F155" s="16" t="s">
        <v>211</v>
      </c>
      <c r="G155" s="17" t="s">
        <v>191</v>
      </c>
      <c r="H155" s="17"/>
      <c r="I155" s="17"/>
      <c r="J155" s="17"/>
      <c r="K155" s="24" t="s">
        <v>146</v>
      </c>
      <c r="L155" s="16">
        <v>2500</v>
      </c>
      <c r="M155" s="16"/>
      <c r="N155" s="16"/>
      <c r="O155" s="12"/>
      <c r="P155" s="12"/>
      <c r="Q155" s="12"/>
      <c r="R155" s="16" t="s">
        <v>232</v>
      </c>
      <c r="S155" s="16">
        <v>1</v>
      </c>
      <c r="T155" s="16"/>
      <c r="V155" s="9">
        <v>3</v>
      </c>
      <c r="W155" s="9">
        <f t="shared" si="65"/>
        <v>12</v>
      </c>
      <c r="X155" s="9" t="str">
        <f t="shared" si="66"/>
        <v>[1]</v>
      </c>
      <c r="Y155" s="9" t="str">
        <f t="shared" si="67"/>
        <v>SpriteUi/Task/task_icon_10</v>
      </c>
      <c r="AA155" s="9">
        <f>_xlfn.XLOOKUP($K155,[1]配置!$D$5:$D$1003,[1]配置!$B$5:$B$1003,"")</f>
        <v>50004</v>
      </c>
      <c r="AB155" s="9">
        <f t="shared" si="68"/>
        <v>2500</v>
      </c>
      <c r="AC155" s="9" t="str">
        <f t="shared" si="69"/>
        <v>"ItemId":50004</v>
      </c>
      <c r="AD155" s="9" t="str">
        <f t="shared" si="70"/>
        <v>"Num":2500</v>
      </c>
      <c r="AE155" s="9" t="str">
        <f t="shared" si="71"/>
        <v>{"ItemId":50004,"Num":2500}</v>
      </c>
      <c r="AF155" s="9" t="str">
        <f t="shared" si="72"/>
        <v>[{"ItemId":50004,"Num":2500}]</v>
      </c>
      <c r="AG155" s="9">
        <f>_xlfn.XLOOKUP("钞票",[1]配置!$D$5:$D$1003,[1]配置!$B$5:$B$1003,"")</f>
        <v>50003</v>
      </c>
      <c r="AH155" s="9">
        <f t="shared" si="73"/>
        <v>0</v>
      </c>
      <c r="AI155" s="9" t="str">
        <f t="shared" si="74"/>
        <v/>
      </c>
      <c r="AJ155" s="9" t="str">
        <f t="shared" si="75"/>
        <v/>
      </c>
      <c r="AK155" s="9" t="str">
        <f t="shared" si="76"/>
        <v/>
      </c>
      <c r="AL155" s="9" t="str">
        <f t="shared" si="77"/>
        <v>[]</v>
      </c>
    </row>
    <row r="156" spans="4:38">
      <c r="D156" s="9">
        <v>30</v>
      </c>
      <c r="E156" s="16">
        <v>8</v>
      </c>
      <c r="F156" s="16" t="s">
        <v>211</v>
      </c>
      <c r="G156" s="17" t="s">
        <v>228</v>
      </c>
      <c r="H156" s="17"/>
      <c r="I156" s="17"/>
      <c r="J156" s="17"/>
      <c r="K156" s="25" t="s">
        <v>106</v>
      </c>
      <c r="L156" s="16">
        <v>60</v>
      </c>
      <c r="M156" s="16"/>
      <c r="N156" s="16"/>
      <c r="O156" s="12"/>
      <c r="P156" s="12"/>
      <c r="Q156" s="12"/>
      <c r="R156" s="16" t="s">
        <v>125</v>
      </c>
      <c r="S156" s="16">
        <v>1</v>
      </c>
      <c r="T156" s="16"/>
      <c r="V156" s="9">
        <v>3</v>
      </c>
      <c r="W156" s="9">
        <f t="shared" si="65"/>
        <v>11</v>
      </c>
      <c r="X156" s="9" t="str">
        <f t="shared" si="66"/>
        <v>[1]</v>
      </c>
      <c r="Y156" s="9" t="str">
        <f t="shared" si="67"/>
        <v>SpriteUi/Task/task_icon_6</v>
      </c>
      <c r="AA156" s="9">
        <f>_xlfn.XLOOKUP($K156,[1]配置!$D$5:$D$1003,[1]配置!$B$5:$B$1003,"")</f>
        <v>50002</v>
      </c>
      <c r="AB156" s="9">
        <f t="shared" si="68"/>
        <v>60</v>
      </c>
      <c r="AC156" s="9" t="str">
        <f t="shared" si="69"/>
        <v>"ItemId":50002</v>
      </c>
      <c r="AD156" s="9" t="str">
        <f t="shared" si="70"/>
        <v>"Num":60</v>
      </c>
      <c r="AE156" s="9" t="str">
        <f t="shared" si="71"/>
        <v>{"ItemId":50002,"Num":60}</v>
      </c>
      <c r="AF156" s="9" t="str">
        <f t="shared" si="72"/>
        <v>[{"ItemId":50002,"Num":60}]</v>
      </c>
      <c r="AG156" s="9">
        <f>_xlfn.XLOOKUP("钞票",[1]配置!$D$5:$D$1003,[1]配置!$B$5:$B$1003,"")</f>
        <v>50003</v>
      </c>
      <c r="AH156" s="9">
        <f t="shared" si="73"/>
        <v>0</v>
      </c>
      <c r="AI156" s="9" t="str">
        <f t="shared" si="74"/>
        <v/>
      </c>
      <c r="AJ156" s="9" t="str">
        <f t="shared" si="75"/>
        <v/>
      </c>
      <c r="AK156" s="9" t="str">
        <f t="shared" si="76"/>
        <v/>
      </c>
      <c r="AL156" s="9" t="str">
        <f t="shared" si="77"/>
        <v>[]</v>
      </c>
    </row>
  </sheetData>
  <mergeCells count="148">
    <mergeCell ref="K7:N7"/>
    <mergeCell ref="G10:J10"/>
    <mergeCell ref="G11:J11"/>
    <mergeCell ref="G12:J12"/>
    <mergeCell ref="G13:J13"/>
    <mergeCell ref="G14:J14"/>
    <mergeCell ref="G15:J15"/>
    <mergeCell ref="G16:J16"/>
    <mergeCell ref="G17:J17"/>
    <mergeCell ref="G18:J18"/>
    <mergeCell ref="G19:J19"/>
    <mergeCell ref="G20:J20"/>
    <mergeCell ref="G21:J21"/>
    <mergeCell ref="G22:J22"/>
    <mergeCell ref="G23:J23"/>
    <mergeCell ref="G24:J24"/>
    <mergeCell ref="G25:J25"/>
    <mergeCell ref="G26:J26"/>
    <mergeCell ref="G27:J27"/>
    <mergeCell ref="G28:J28"/>
    <mergeCell ref="G29:J29"/>
    <mergeCell ref="G30:J30"/>
    <mergeCell ref="G31:J31"/>
    <mergeCell ref="G32:J32"/>
    <mergeCell ref="G33:J33"/>
    <mergeCell ref="G34:J34"/>
    <mergeCell ref="G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G46:J46"/>
    <mergeCell ref="G47:J47"/>
    <mergeCell ref="G48:J48"/>
    <mergeCell ref="G49:J49"/>
    <mergeCell ref="G50:J50"/>
    <mergeCell ref="G51:J51"/>
    <mergeCell ref="G52:J52"/>
    <mergeCell ref="G53:J53"/>
    <mergeCell ref="G54:J54"/>
    <mergeCell ref="G55:J55"/>
    <mergeCell ref="G56:J56"/>
    <mergeCell ref="G57:J57"/>
    <mergeCell ref="G58:J58"/>
    <mergeCell ref="G59:J59"/>
    <mergeCell ref="G60:J60"/>
    <mergeCell ref="G61:J61"/>
    <mergeCell ref="G62:J62"/>
    <mergeCell ref="G63:J63"/>
    <mergeCell ref="G64:J64"/>
    <mergeCell ref="G65:J65"/>
    <mergeCell ref="G66:J66"/>
    <mergeCell ref="G67:J67"/>
    <mergeCell ref="G68:J68"/>
    <mergeCell ref="G69:J69"/>
    <mergeCell ref="G70:J70"/>
    <mergeCell ref="G71:J71"/>
    <mergeCell ref="G72:J72"/>
    <mergeCell ref="G73:J73"/>
    <mergeCell ref="G74:J74"/>
    <mergeCell ref="G75:J75"/>
    <mergeCell ref="G76:J76"/>
    <mergeCell ref="G77:J77"/>
    <mergeCell ref="G78:J78"/>
    <mergeCell ref="G79:J79"/>
    <mergeCell ref="G80:J80"/>
    <mergeCell ref="G81:J81"/>
    <mergeCell ref="G82:J82"/>
    <mergeCell ref="G83:J83"/>
    <mergeCell ref="G84:J84"/>
    <mergeCell ref="G85:J85"/>
    <mergeCell ref="G86:J86"/>
    <mergeCell ref="G87:J87"/>
    <mergeCell ref="G88:J88"/>
    <mergeCell ref="G89:J89"/>
    <mergeCell ref="G90:J90"/>
    <mergeCell ref="G91:J91"/>
    <mergeCell ref="G92:J92"/>
    <mergeCell ref="G93:J93"/>
    <mergeCell ref="G94:J94"/>
    <mergeCell ref="G95:J95"/>
    <mergeCell ref="G96:J96"/>
    <mergeCell ref="G97:J97"/>
    <mergeCell ref="G98:J98"/>
    <mergeCell ref="G99:J99"/>
    <mergeCell ref="G100:J100"/>
    <mergeCell ref="G101:J101"/>
    <mergeCell ref="G102:J102"/>
    <mergeCell ref="G103:J103"/>
    <mergeCell ref="G104:J104"/>
    <mergeCell ref="G105:J105"/>
    <mergeCell ref="G106:J106"/>
    <mergeCell ref="G107:J107"/>
    <mergeCell ref="G108:J108"/>
    <mergeCell ref="G109:J109"/>
    <mergeCell ref="G110:J110"/>
    <mergeCell ref="G111:J111"/>
    <mergeCell ref="G112:J112"/>
    <mergeCell ref="G113:J113"/>
    <mergeCell ref="G114:J114"/>
    <mergeCell ref="G115:J115"/>
    <mergeCell ref="G116:J116"/>
    <mergeCell ref="G117:J117"/>
    <mergeCell ref="G118:J118"/>
    <mergeCell ref="G119:J119"/>
    <mergeCell ref="K124:N124"/>
    <mergeCell ref="G127:J127"/>
    <mergeCell ref="G128:J128"/>
    <mergeCell ref="G129:J129"/>
    <mergeCell ref="G130:J130"/>
    <mergeCell ref="G131:J131"/>
    <mergeCell ref="G132:J132"/>
    <mergeCell ref="G133:J133"/>
    <mergeCell ref="G134:J134"/>
    <mergeCell ref="G135:J135"/>
    <mergeCell ref="G136:J136"/>
    <mergeCell ref="G137:J137"/>
    <mergeCell ref="G138:J138"/>
    <mergeCell ref="G139:J139"/>
    <mergeCell ref="G140:J140"/>
    <mergeCell ref="G141:J141"/>
    <mergeCell ref="G142:J142"/>
    <mergeCell ref="G143:J143"/>
    <mergeCell ref="G144:J144"/>
    <mergeCell ref="G145:J145"/>
    <mergeCell ref="G146:J146"/>
    <mergeCell ref="G147:J147"/>
    <mergeCell ref="G148:J148"/>
    <mergeCell ref="G149:J149"/>
    <mergeCell ref="G150:J150"/>
    <mergeCell ref="G151:J151"/>
    <mergeCell ref="G152:J152"/>
    <mergeCell ref="G153:J153"/>
    <mergeCell ref="G154:J154"/>
    <mergeCell ref="G155:J155"/>
    <mergeCell ref="G156:J156"/>
    <mergeCell ref="E7:E9"/>
    <mergeCell ref="E124:E126"/>
    <mergeCell ref="F7:F9"/>
    <mergeCell ref="F124:F126"/>
    <mergeCell ref="G7:J9"/>
    <mergeCell ref="G124:J12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G127"/>
  <sheetViews>
    <sheetView workbookViewId="0">
      <pane xSplit="7" ySplit="7" topLeftCell="H8" activePane="bottomRight" state="frozen"/>
      <selection/>
      <selection pane="topRight"/>
      <selection pane="bottomLeft"/>
      <selection pane="bottomRight" activeCell="B33" sqref="B33"/>
    </sheetView>
  </sheetViews>
  <sheetFormatPr defaultColWidth="9" defaultRowHeight="13.5" outlineLevelCol="6"/>
  <sheetData>
    <row r="5" spans="4:7">
      <c r="D5" s="1" t="s">
        <v>237</v>
      </c>
      <c r="E5" s="1" t="s">
        <v>237</v>
      </c>
      <c r="F5" s="1" t="s">
        <v>237</v>
      </c>
      <c r="G5" s="2" t="s">
        <v>238</v>
      </c>
    </row>
    <row r="6" spans="4:7">
      <c r="D6" s="3" t="s">
        <v>239</v>
      </c>
      <c r="E6" s="3" t="s">
        <v>240</v>
      </c>
      <c r="F6" s="3" t="s">
        <v>241</v>
      </c>
      <c r="G6" s="3" t="s">
        <v>242</v>
      </c>
    </row>
    <row r="7" spans="4:7">
      <c r="D7" s="3">
        <v>100</v>
      </c>
      <c r="E7" s="3">
        <v>5000</v>
      </c>
      <c r="F7" s="3">
        <v>1000</v>
      </c>
      <c r="G7" s="3">
        <v>250</v>
      </c>
    </row>
    <row r="8" spans="1:7">
      <c r="A8">
        <v>1</v>
      </c>
      <c r="B8">
        <v>0.3</v>
      </c>
      <c r="D8" s="4">
        <v>1</v>
      </c>
      <c r="E8" s="5">
        <v>50</v>
      </c>
      <c r="F8" s="6">
        <v>1</v>
      </c>
      <c r="G8" s="5">
        <v>1</v>
      </c>
    </row>
    <row r="9" spans="1:7">
      <c r="A9">
        <v>2</v>
      </c>
      <c r="B9">
        <v>0.3</v>
      </c>
      <c r="D9" s="4">
        <v>2</v>
      </c>
      <c r="E9" s="5">
        <v>100</v>
      </c>
      <c r="F9" s="6">
        <v>1</v>
      </c>
      <c r="G9" s="5">
        <v>1</v>
      </c>
    </row>
    <row r="10" spans="1:7">
      <c r="A10">
        <v>3</v>
      </c>
      <c r="B10">
        <v>0.3</v>
      </c>
      <c r="D10" s="4">
        <v>3</v>
      </c>
      <c r="E10" s="5">
        <v>150</v>
      </c>
      <c r="F10" s="6">
        <v>2</v>
      </c>
      <c r="G10" s="5">
        <v>1</v>
      </c>
    </row>
    <row r="11" spans="1:7">
      <c r="A11">
        <v>4</v>
      </c>
      <c r="B11">
        <v>0.4</v>
      </c>
      <c r="D11" s="4">
        <v>4</v>
      </c>
      <c r="E11" s="5">
        <v>200</v>
      </c>
      <c r="F11" s="6">
        <v>5</v>
      </c>
      <c r="G11" s="5">
        <v>11</v>
      </c>
    </row>
    <row r="12" spans="1:7">
      <c r="A12">
        <v>5</v>
      </c>
      <c r="B12">
        <v>0.5</v>
      </c>
      <c r="D12" s="4">
        <v>5</v>
      </c>
      <c r="E12" s="5">
        <v>230</v>
      </c>
      <c r="F12" s="6">
        <v>10</v>
      </c>
      <c r="G12" s="5">
        <v>12</v>
      </c>
    </row>
    <row r="13" spans="1:7">
      <c r="A13">
        <v>6</v>
      </c>
      <c r="B13">
        <v>0.6</v>
      </c>
      <c r="D13" s="4">
        <v>6</v>
      </c>
      <c r="E13" s="5">
        <v>270</v>
      </c>
      <c r="F13" s="6">
        <v>25</v>
      </c>
      <c r="G13" s="5">
        <v>16</v>
      </c>
    </row>
    <row r="14" spans="1:7">
      <c r="A14">
        <v>7</v>
      </c>
      <c r="B14">
        <v>0.7</v>
      </c>
      <c r="D14" s="4">
        <v>7</v>
      </c>
      <c r="E14" s="5">
        <v>310</v>
      </c>
      <c r="F14" s="6">
        <v>40</v>
      </c>
      <c r="G14" s="5">
        <v>25</v>
      </c>
    </row>
    <row r="15" spans="1:7">
      <c r="A15">
        <v>8</v>
      </c>
      <c r="B15">
        <v>0.8</v>
      </c>
      <c r="D15" s="4">
        <v>8</v>
      </c>
      <c r="E15" s="5">
        <v>350</v>
      </c>
      <c r="F15" s="5">
        <v>60</v>
      </c>
      <c r="G15" s="5">
        <v>30</v>
      </c>
    </row>
    <row r="16" spans="1:7">
      <c r="A16">
        <v>9</v>
      </c>
      <c r="B16">
        <v>0.9</v>
      </c>
      <c r="D16" s="4">
        <v>9</v>
      </c>
      <c r="E16" s="5">
        <v>400</v>
      </c>
      <c r="F16" s="5">
        <v>80</v>
      </c>
      <c r="G16" s="5">
        <v>35</v>
      </c>
    </row>
    <row r="17" spans="1:7">
      <c r="A17">
        <v>10</v>
      </c>
      <c r="B17">
        <v>1</v>
      </c>
      <c r="D17" s="4">
        <v>10</v>
      </c>
      <c r="E17" s="5">
        <v>450</v>
      </c>
      <c r="F17" s="5">
        <v>100</v>
      </c>
      <c r="G17" s="5">
        <v>40</v>
      </c>
    </row>
    <row r="18" spans="4:7">
      <c r="D18" s="4">
        <v>11</v>
      </c>
      <c r="E18" s="5">
        <v>500</v>
      </c>
      <c r="F18" s="5">
        <v>120</v>
      </c>
      <c r="G18" s="5">
        <v>45</v>
      </c>
    </row>
    <row r="19" spans="4:7">
      <c r="D19" s="4">
        <v>12</v>
      </c>
      <c r="E19" s="5">
        <v>550</v>
      </c>
      <c r="F19" s="5">
        <v>140</v>
      </c>
      <c r="G19" s="5">
        <v>50</v>
      </c>
    </row>
    <row r="20" spans="4:7">
      <c r="D20" s="4">
        <v>13</v>
      </c>
      <c r="E20" s="5">
        <v>600</v>
      </c>
      <c r="F20" s="5">
        <v>160</v>
      </c>
      <c r="G20" s="5">
        <v>55</v>
      </c>
    </row>
    <row r="21" spans="4:7">
      <c r="D21" s="4">
        <v>14</v>
      </c>
      <c r="E21" s="5">
        <v>650</v>
      </c>
      <c r="F21" s="5">
        <v>180</v>
      </c>
      <c r="G21" s="5">
        <v>60</v>
      </c>
    </row>
    <row r="22" spans="4:7">
      <c r="D22" s="4">
        <v>15</v>
      </c>
      <c r="E22" s="5">
        <v>700</v>
      </c>
      <c r="F22" s="5">
        <v>200</v>
      </c>
      <c r="G22" s="5">
        <v>65</v>
      </c>
    </row>
    <row r="23" spans="1:7">
      <c r="A23">
        <v>1</v>
      </c>
      <c r="B23">
        <v>0.3</v>
      </c>
      <c r="D23" s="4">
        <v>16</v>
      </c>
      <c r="E23" s="5">
        <v>750</v>
      </c>
      <c r="F23" s="5">
        <v>220</v>
      </c>
      <c r="G23" s="5">
        <v>70</v>
      </c>
    </row>
    <row r="24" spans="1:7">
      <c r="A24">
        <v>2</v>
      </c>
      <c r="B24">
        <v>0.4</v>
      </c>
      <c r="D24" s="4">
        <v>17</v>
      </c>
      <c r="E24" s="5">
        <v>800</v>
      </c>
      <c r="F24" s="5">
        <v>240</v>
      </c>
      <c r="G24" s="5">
        <v>75</v>
      </c>
    </row>
    <row r="25" spans="1:7">
      <c r="A25">
        <v>3</v>
      </c>
      <c r="B25">
        <v>0.5</v>
      </c>
      <c r="D25" s="4">
        <v>18</v>
      </c>
      <c r="E25" s="5">
        <v>850</v>
      </c>
      <c r="F25" s="5">
        <v>260</v>
      </c>
      <c r="G25" s="5">
        <v>80</v>
      </c>
    </row>
    <row r="26" spans="1:7">
      <c r="A26">
        <v>4</v>
      </c>
      <c r="B26">
        <v>0.6</v>
      </c>
      <c r="D26" s="4">
        <v>19</v>
      </c>
      <c r="E26" s="5">
        <v>900</v>
      </c>
      <c r="F26" s="5">
        <v>280</v>
      </c>
      <c r="G26" s="5">
        <v>85</v>
      </c>
    </row>
    <row r="27" spans="1:7">
      <c r="A27">
        <v>5</v>
      </c>
      <c r="B27">
        <v>0.7</v>
      </c>
      <c r="D27" s="4">
        <v>20</v>
      </c>
      <c r="E27" s="5">
        <v>950</v>
      </c>
      <c r="F27" s="5">
        <v>300</v>
      </c>
      <c r="G27" s="5">
        <v>90</v>
      </c>
    </row>
    <row r="28" spans="1:7">
      <c r="A28">
        <v>6</v>
      </c>
      <c r="B28">
        <v>0.8</v>
      </c>
      <c r="D28" s="4">
        <v>21</v>
      </c>
      <c r="E28" s="5">
        <v>1000</v>
      </c>
      <c r="F28" s="5">
        <v>320</v>
      </c>
      <c r="G28" s="5">
        <v>95</v>
      </c>
    </row>
    <row r="29" spans="1:7">
      <c r="A29">
        <v>7</v>
      </c>
      <c r="B29">
        <v>0.9</v>
      </c>
      <c r="D29" s="4">
        <v>22</v>
      </c>
      <c r="E29" s="5">
        <v>1050</v>
      </c>
      <c r="F29" s="5">
        <v>340</v>
      </c>
      <c r="G29" s="5">
        <v>100</v>
      </c>
    </row>
    <row r="30" spans="1:7">
      <c r="A30">
        <v>8</v>
      </c>
      <c r="B30">
        <v>1</v>
      </c>
      <c r="D30" s="4">
        <v>23</v>
      </c>
      <c r="E30" s="5">
        <v>1100</v>
      </c>
      <c r="F30" s="5">
        <v>360</v>
      </c>
      <c r="G30" s="5">
        <v>105</v>
      </c>
    </row>
    <row r="31" spans="1:7">
      <c r="A31">
        <v>9</v>
      </c>
      <c r="B31">
        <v>1</v>
      </c>
      <c r="D31" s="4">
        <v>24</v>
      </c>
      <c r="E31" s="5">
        <v>1150</v>
      </c>
      <c r="F31" s="5">
        <v>380</v>
      </c>
      <c r="G31" s="5">
        <v>110</v>
      </c>
    </row>
    <row r="32" spans="1:7">
      <c r="A32">
        <v>10</v>
      </c>
      <c r="B32">
        <v>1</v>
      </c>
      <c r="D32" s="4">
        <v>25</v>
      </c>
      <c r="E32" s="5">
        <v>1200</v>
      </c>
      <c r="F32" s="5">
        <v>400</v>
      </c>
      <c r="G32" s="5">
        <v>115</v>
      </c>
    </row>
    <row r="33" spans="4:7">
      <c r="D33" s="4">
        <v>26</v>
      </c>
      <c r="E33" s="5">
        <v>1250</v>
      </c>
      <c r="F33" s="5">
        <v>420</v>
      </c>
      <c r="G33" s="5">
        <v>120</v>
      </c>
    </row>
    <row r="34" spans="4:7">
      <c r="D34" s="4">
        <v>27</v>
      </c>
      <c r="E34" s="5">
        <v>1300</v>
      </c>
      <c r="F34" s="5">
        <v>440</v>
      </c>
      <c r="G34" s="5">
        <v>125</v>
      </c>
    </row>
    <row r="35" spans="4:7">
      <c r="D35" s="4">
        <v>28</v>
      </c>
      <c r="E35" s="5">
        <v>1350</v>
      </c>
      <c r="F35" s="5">
        <v>460</v>
      </c>
      <c r="G35" s="5">
        <v>130</v>
      </c>
    </row>
    <row r="36" spans="4:7">
      <c r="D36" s="4">
        <v>29</v>
      </c>
      <c r="E36" s="5">
        <v>1400</v>
      </c>
      <c r="F36" s="5">
        <v>480</v>
      </c>
      <c r="G36" s="5">
        <v>135</v>
      </c>
    </row>
    <row r="37" spans="4:7">
      <c r="D37" s="4">
        <v>30</v>
      </c>
      <c r="E37" s="5">
        <v>1450</v>
      </c>
      <c r="F37" s="5">
        <v>500</v>
      </c>
      <c r="G37" s="5">
        <v>140</v>
      </c>
    </row>
    <row r="38" spans="4:7">
      <c r="D38" s="4">
        <v>31</v>
      </c>
      <c r="E38" s="5">
        <v>1500</v>
      </c>
      <c r="F38" s="5">
        <v>520</v>
      </c>
      <c r="G38" s="5">
        <v>145</v>
      </c>
    </row>
    <row r="39" spans="4:7">
      <c r="D39" s="4">
        <v>32</v>
      </c>
      <c r="E39" s="5">
        <v>1550</v>
      </c>
      <c r="F39" s="5">
        <v>540</v>
      </c>
      <c r="G39" s="5">
        <v>150</v>
      </c>
    </row>
    <row r="40" spans="4:7">
      <c r="D40" s="4">
        <v>33</v>
      </c>
      <c r="E40" s="5">
        <v>1600</v>
      </c>
      <c r="F40" s="5">
        <v>560</v>
      </c>
      <c r="G40" s="5">
        <v>155</v>
      </c>
    </row>
    <row r="41" spans="4:7">
      <c r="D41" s="4">
        <v>34</v>
      </c>
      <c r="E41" s="5">
        <v>1650</v>
      </c>
      <c r="F41" s="5">
        <v>580</v>
      </c>
      <c r="G41" s="5">
        <v>160</v>
      </c>
    </row>
    <row r="42" spans="4:7">
      <c r="D42" s="4">
        <v>35</v>
      </c>
      <c r="E42" s="5">
        <v>1700</v>
      </c>
      <c r="F42" s="5">
        <v>600</v>
      </c>
      <c r="G42" s="5">
        <v>165</v>
      </c>
    </row>
    <row r="43" spans="4:7">
      <c r="D43" s="4">
        <v>36</v>
      </c>
      <c r="E43" s="5">
        <v>1750</v>
      </c>
      <c r="F43" s="5">
        <v>620</v>
      </c>
      <c r="G43" s="5">
        <v>170</v>
      </c>
    </row>
    <row r="44" spans="4:7">
      <c r="D44" s="4">
        <v>37</v>
      </c>
      <c r="E44" s="5">
        <v>1800</v>
      </c>
      <c r="F44" s="5">
        <v>640</v>
      </c>
      <c r="G44" s="5">
        <v>175</v>
      </c>
    </row>
    <row r="45" spans="4:7">
      <c r="D45" s="4">
        <v>38</v>
      </c>
      <c r="E45" s="5">
        <v>1850</v>
      </c>
      <c r="F45" s="5">
        <v>660</v>
      </c>
      <c r="G45" s="5">
        <v>180</v>
      </c>
    </row>
    <row r="46" spans="4:7">
      <c r="D46" s="4">
        <v>39</v>
      </c>
      <c r="E46" s="5">
        <v>1900</v>
      </c>
      <c r="F46" s="5">
        <v>680</v>
      </c>
      <c r="G46" s="5">
        <v>185</v>
      </c>
    </row>
    <row r="47" spans="4:7">
      <c r="D47" s="4">
        <v>40</v>
      </c>
      <c r="E47" s="5">
        <v>1950</v>
      </c>
      <c r="F47" s="5">
        <v>700</v>
      </c>
      <c r="G47" s="5">
        <v>190</v>
      </c>
    </row>
    <row r="48" spans="4:7">
      <c r="D48" s="4">
        <v>41</v>
      </c>
      <c r="E48" s="5">
        <v>2000</v>
      </c>
      <c r="F48" s="5">
        <v>720</v>
      </c>
      <c r="G48" s="5">
        <v>195</v>
      </c>
    </row>
    <row r="49" spans="4:7">
      <c r="D49" s="4">
        <v>42</v>
      </c>
      <c r="E49" s="5">
        <v>2050</v>
      </c>
      <c r="F49" s="5">
        <v>740</v>
      </c>
      <c r="G49" s="5">
        <v>200</v>
      </c>
    </row>
    <row r="50" spans="4:7">
      <c r="D50" s="4">
        <v>43</v>
      </c>
      <c r="E50" s="5">
        <v>2100</v>
      </c>
      <c r="F50" s="5">
        <v>760</v>
      </c>
      <c r="G50" s="5">
        <v>205</v>
      </c>
    </row>
    <row r="51" spans="4:7">
      <c r="D51" s="4">
        <v>44</v>
      </c>
      <c r="E51" s="5">
        <v>2150</v>
      </c>
      <c r="F51" s="5">
        <v>780</v>
      </c>
      <c r="G51" s="5">
        <v>210</v>
      </c>
    </row>
    <row r="52" spans="4:7">
      <c r="D52" s="4">
        <v>45</v>
      </c>
      <c r="E52" s="5">
        <v>2200</v>
      </c>
      <c r="F52" s="5">
        <v>800</v>
      </c>
      <c r="G52" s="5">
        <v>215</v>
      </c>
    </row>
    <row r="53" spans="4:7">
      <c r="D53" s="4">
        <v>46</v>
      </c>
      <c r="E53" s="5">
        <v>2250</v>
      </c>
      <c r="F53" s="5">
        <v>820</v>
      </c>
      <c r="G53" s="5">
        <v>220</v>
      </c>
    </row>
    <row r="54" spans="4:7">
      <c r="D54" s="4">
        <v>47</v>
      </c>
      <c r="E54" s="5">
        <v>2300</v>
      </c>
      <c r="F54" s="5">
        <v>840</v>
      </c>
      <c r="G54" s="5">
        <v>225</v>
      </c>
    </row>
    <row r="55" spans="4:7">
      <c r="D55" s="4">
        <v>48</v>
      </c>
      <c r="E55" s="5">
        <v>2350</v>
      </c>
      <c r="F55" s="5">
        <v>860</v>
      </c>
      <c r="G55" s="5">
        <v>230</v>
      </c>
    </row>
    <row r="56" spans="4:7">
      <c r="D56" s="4">
        <v>49</v>
      </c>
      <c r="E56" s="5">
        <v>2400</v>
      </c>
      <c r="F56" s="5">
        <v>880</v>
      </c>
      <c r="G56" s="5">
        <v>235</v>
      </c>
    </row>
    <row r="57" spans="4:7">
      <c r="D57" s="7">
        <v>50</v>
      </c>
      <c r="E57" s="8">
        <v>2450</v>
      </c>
      <c r="F57" s="5">
        <v>900</v>
      </c>
      <c r="G57" s="5">
        <v>240</v>
      </c>
    </row>
    <row r="58" spans="4:7">
      <c r="D58" s="4">
        <v>51</v>
      </c>
      <c r="E58" s="5">
        <v>2500</v>
      </c>
      <c r="F58" s="5">
        <v>920</v>
      </c>
      <c r="G58" s="5">
        <v>245</v>
      </c>
    </row>
    <row r="59" spans="4:7">
      <c r="D59" s="4">
        <v>52</v>
      </c>
      <c r="E59" s="5">
        <v>2550</v>
      </c>
      <c r="F59" s="5">
        <v>940</v>
      </c>
      <c r="G59" s="5">
        <v>250</v>
      </c>
    </row>
    <row r="60" spans="4:7">
      <c r="D60" s="4">
        <v>53</v>
      </c>
      <c r="E60" s="5">
        <v>2600</v>
      </c>
      <c r="F60" s="5">
        <v>960</v>
      </c>
      <c r="G60" s="5">
        <v>250</v>
      </c>
    </row>
    <row r="61" spans="4:7">
      <c r="D61" s="4">
        <v>54</v>
      </c>
      <c r="E61" s="5">
        <v>2650</v>
      </c>
      <c r="F61" s="5">
        <v>980</v>
      </c>
      <c r="G61" s="5">
        <v>250</v>
      </c>
    </row>
    <row r="62" spans="4:7">
      <c r="D62" s="4">
        <v>55</v>
      </c>
      <c r="E62" s="5">
        <v>2700</v>
      </c>
      <c r="F62" s="5">
        <v>1000</v>
      </c>
      <c r="G62" s="5">
        <v>250</v>
      </c>
    </row>
    <row r="63" spans="4:7">
      <c r="D63" s="4">
        <v>56</v>
      </c>
      <c r="E63" s="5">
        <v>2750</v>
      </c>
      <c r="F63" s="5">
        <v>1000</v>
      </c>
      <c r="G63" s="5">
        <v>250</v>
      </c>
    </row>
    <row r="64" spans="4:7">
      <c r="D64" s="4">
        <v>57</v>
      </c>
      <c r="E64" s="5">
        <v>2800</v>
      </c>
      <c r="F64" s="5">
        <v>1000</v>
      </c>
      <c r="G64" s="5">
        <v>250</v>
      </c>
    </row>
    <row r="65" spans="4:7">
      <c r="D65" s="4">
        <v>58</v>
      </c>
      <c r="E65" s="5">
        <v>2850</v>
      </c>
      <c r="F65" s="5">
        <v>1000</v>
      </c>
      <c r="G65" s="5">
        <v>250</v>
      </c>
    </row>
    <row r="66" spans="4:7">
      <c r="D66" s="4">
        <v>59</v>
      </c>
      <c r="E66" s="5">
        <v>2900</v>
      </c>
      <c r="F66" s="5">
        <v>1000</v>
      </c>
      <c r="G66" s="5">
        <v>250</v>
      </c>
    </row>
    <row r="67" spans="4:7">
      <c r="D67" s="4">
        <v>60</v>
      </c>
      <c r="E67" s="5">
        <v>2950</v>
      </c>
      <c r="F67" s="5">
        <v>1000</v>
      </c>
      <c r="G67" s="5">
        <v>250</v>
      </c>
    </row>
    <row r="68" spans="4:7">
      <c r="D68" s="4">
        <v>61</v>
      </c>
      <c r="E68" s="5">
        <v>3000</v>
      </c>
      <c r="F68" s="5">
        <v>1000</v>
      </c>
      <c r="G68" s="5">
        <v>250</v>
      </c>
    </row>
    <row r="69" spans="4:7">
      <c r="D69" s="4">
        <v>62</v>
      </c>
      <c r="E69" s="5">
        <v>3050</v>
      </c>
      <c r="F69" s="5">
        <v>1000</v>
      </c>
      <c r="G69" s="5">
        <v>250</v>
      </c>
    </row>
    <row r="70" spans="4:7">
      <c r="D70" s="4">
        <v>63</v>
      </c>
      <c r="E70" s="5">
        <v>3100</v>
      </c>
      <c r="F70" s="5">
        <v>1000</v>
      </c>
      <c r="G70" s="5">
        <v>250</v>
      </c>
    </row>
    <row r="71" spans="4:7">
      <c r="D71" s="4">
        <v>64</v>
      </c>
      <c r="E71" s="5">
        <v>3150</v>
      </c>
      <c r="F71" s="5">
        <v>1000</v>
      </c>
      <c r="G71" s="5">
        <v>250</v>
      </c>
    </row>
    <row r="72" spans="4:7">
      <c r="D72" s="4">
        <v>65</v>
      </c>
      <c r="E72" s="5">
        <v>3200</v>
      </c>
      <c r="F72" s="5">
        <v>1000</v>
      </c>
      <c r="G72" s="5">
        <v>250</v>
      </c>
    </row>
    <row r="73" spans="4:7">
      <c r="D73" s="4">
        <v>66</v>
      </c>
      <c r="E73" s="5">
        <v>3250</v>
      </c>
      <c r="F73" s="5">
        <v>1000</v>
      </c>
      <c r="G73" s="5">
        <v>250</v>
      </c>
    </row>
    <row r="74" spans="4:7">
      <c r="D74" s="4">
        <v>67</v>
      </c>
      <c r="E74" s="5">
        <v>3300</v>
      </c>
      <c r="F74" s="5">
        <v>1000</v>
      </c>
      <c r="G74" s="5">
        <v>250</v>
      </c>
    </row>
    <row r="75" spans="4:7">
      <c r="D75" s="4">
        <v>68</v>
      </c>
      <c r="E75" s="5">
        <v>3350</v>
      </c>
      <c r="F75" s="5">
        <v>1000</v>
      </c>
      <c r="G75" s="5">
        <v>250</v>
      </c>
    </row>
    <row r="76" spans="4:7">
      <c r="D76" s="4">
        <v>69</v>
      </c>
      <c r="E76" s="5">
        <v>3400</v>
      </c>
      <c r="F76" s="5">
        <v>1000</v>
      </c>
      <c r="G76" s="5">
        <v>250</v>
      </c>
    </row>
    <row r="77" spans="4:7">
      <c r="D77" s="4">
        <v>70</v>
      </c>
      <c r="E77" s="5">
        <v>3450</v>
      </c>
      <c r="F77" s="5">
        <v>1000</v>
      </c>
      <c r="G77" s="5">
        <v>250</v>
      </c>
    </row>
    <row r="78" spans="4:7">
      <c r="D78" s="4">
        <v>71</v>
      </c>
      <c r="E78" s="5">
        <v>3500</v>
      </c>
      <c r="F78" s="5">
        <v>1000</v>
      </c>
      <c r="G78" s="5">
        <v>250</v>
      </c>
    </row>
    <row r="79" spans="4:7">
      <c r="D79" s="4">
        <v>72</v>
      </c>
      <c r="E79" s="5">
        <v>3550</v>
      </c>
      <c r="F79" s="5">
        <v>1000</v>
      </c>
      <c r="G79" s="5">
        <v>250</v>
      </c>
    </row>
    <row r="80" spans="4:7">
      <c r="D80" s="4">
        <v>73</v>
      </c>
      <c r="E80" s="5">
        <v>3600</v>
      </c>
      <c r="F80" s="5">
        <v>1000</v>
      </c>
      <c r="G80" s="5">
        <v>250</v>
      </c>
    </row>
    <row r="81" spans="4:7">
      <c r="D81" s="4">
        <v>74</v>
      </c>
      <c r="E81" s="5">
        <v>3650</v>
      </c>
      <c r="F81" s="5">
        <v>1000</v>
      </c>
      <c r="G81" s="5">
        <v>250</v>
      </c>
    </row>
    <row r="82" spans="4:7">
      <c r="D82" s="4">
        <v>75</v>
      </c>
      <c r="E82" s="5">
        <v>3700</v>
      </c>
      <c r="F82" s="5">
        <v>1000</v>
      </c>
      <c r="G82" s="5">
        <v>250</v>
      </c>
    </row>
    <row r="83" spans="4:7">
      <c r="D83" s="4">
        <v>76</v>
      </c>
      <c r="E83" s="5">
        <v>3750</v>
      </c>
      <c r="F83" s="5">
        <v>1000</v>
      </c>
      <c r="G83" s="5">
        <v>250</v>
      </c>
    </row>
    <row r="84" spans="4:7">
      <c r="D84" s="4">
        <v>77</v>
      </c>
      <c r="E84" s="5">
        <v>3800</v>
      </c>
      <c r="F84" s="5">
        <v>1000</v>
      </c>
      <c r="G84" s="5">
        <v>250</v>
      </c>
    </row>
    <row r="85" spans="4:7">
      <c r="D85" s="4">
        <v>78</v>
      </c>
      <c r="E85" s="5">
        <v>3850</v>
      </c>
      <c r="F85" s="5">
        <v>1000</v>
      </c>
      <c r="G85" s="5">
        <v>250</v>
      </c>
    </row>
    <row r="86" spans="4:7">
      <c r="D86" s="4">
        <v>79</v>
      </c>
      <c r="E86" s="5">
        <v>3900</v>
      </c>
      <c r="F86" s="5">
        <v>1000</v>
      </c>
      <c r="G86" s="5">
        <v>250</v>
      </c>
    </row>
    <row r="87" spans="4:7">
      <c r="D87" s="4">
        <v>80</v>
      </c>
      <c r="E87" s="5">
        <v>3950</v>
      </c>
      <c r="F87" s="5">
        <v>1000</v>
      </c>
      <c r="G87" s="5">
        <v>250</v>
      </c>
    </row>
    <row r="88" spans="4:7">
      <c r="D88" s="4">
        <v>81</v>
      </c>
      <c r="E88" s="5">
        <v>4000</v>
      </c>
      <c r="F88" s="5">
        <v>1000</v>
      </c>
      <c r="G88" s="5">
        <v>250</v>
      </c>
    </row>
    <row r="89" spans="4:7">
      <c r="D89" s="4">
        <v>82</v>
      </c>
      <c r="E89" s="5">
        <v>4050</v>
      </c>
      <c r="F89" s="5">
        <v>1000</v>
      </c>
      <c r="G89" s="5">
        <v>250</v>
      </c>
    </row>
    <row r="90" spans="4:7">
      <c r="D90" s="4">
        <v>83</v>
      </c>
      <c r="E90" s="5">
        <v>4100</v>
      </c>
      <c r="F90" s="5">
        <v>1000</v>
      </c>
      <c r="G90" s="5">
        <v>250</v>
      </c>
    </row>
    <row r="91" spans="4:7">
      <c r="D91" s="4">
        <v>84</v>
      </c>
      <c r="E91" s="5">
        <v>4150</v>
      </c>
      <c r="F91" s="5">
        <v>1000</v>
      </c>
      <c r="G91" s="5">
        <v>250</v>
      </c>
    </row>
    <row r="92" spans="4:7">
      <c r="D92" s="4">
        <v>85</v>
      </c>
      <c r="E92" s="5">
        <v>4200</v>
      </c>
      <c r="F92" s="5">
        <v>1000</v>
      </c>
      <c r="G92" s="5">
        <v>250</v>
      </c>
    </row>
    <row r="93" spans="4:7">
      <c r="D93" s="4">
        <v>86</v>
      </c>
      <c r="E93" s="5">
        <v>4250</v>
      </c>
      <c r="F93" s="5">
        <v>1000</v>
      </c>
      <c r="G93" s="5">
        <v>250</v>
      </c>
    </row>
    <row r="94" spans="4:7">
      <c r="D94" s="4">
        <v>87</v>
      </c>
      <c r="E94" s="5">
        <v>4300</v>
      </c>
      <c r="F94" s="5">
        <v>1000</v>
      </c>
      <c r="G94" s="5">
        <v>250</v>
      </c>
    </row>
    <row r="95" spans="4:7">
      <c r="D95" s="4">
        <v>88</v>
      </c>
      <c r="E95" s="5">
        <v>4350</v>
      </c>
      <c r="F95" s="5">
        <v>1000</v>
      </c>
      <c r="G95" s="5">
        <v>250</v>
      </c>
    </row>
    <row r="96" spans="4:7">
      <c r="D96" s="4">
        <v>89</v>
      </c>
      <c r="E96" s="5">
        <v>4400</v>
      </c>
      <c r="F96" s="5">
        <v>1000</v>
      </c>
      <c r="G96" s="5">
        <v>250</v>
      </c>
    </row>
    <row r="97" spans="4:7">
      <c r="D97" s="4">
        <v>90</v>
      </c>
      <c r="E97" s="5">
        <v>4450</v>
      </c>
      <c r="F97" s="5">
        <v>1000</v>
      </c>
      <c r="G97" s="5">
        <v>250</v>
      </c>
    </row>
    <row r="98" spans="4:7">
      <c r="D98" s="4">
        <v>91</v>
      </c>
      <c r="E98" s="5">
        <v>4500</v>
      </c>
      <c r="F98" s="5">
        <v>1000</v>
      </c>
      <c r="G98" s="5">
        <v>250</v>
      </c>
    </row>
    <row r="99" spans="4:7">
      <c r="D99" s="4">
        <v>92</v>
      </c>
      <c r="E99" s="5">
        <v>4550</v>
      </c>
      <c r="F99" s="5">
        <v>1000</v>
      </c>
      <c r="G99" s="5">
        <v>250</v>
      </c>
    </row>
    <row r="100" spans="4:7">
      <c r="D100" s="4">
        <v>93</v>
      </c>
      <c r="E100" s="5">
        <v>4600</v>
      </c>
      <c r="F100" s="5">
        <v>1000</v>
      </c>
      <c r="G100" s="5">
        <v>250</v>
      </c>
    </row>
    <row r="101" spans="4:7">
      <c r="D101" s="4">
        <v>94</v>
      </c>
      <c r="E101" s="5">
        <v>4650</v>
      </c>
      <c r="F101" s="5">
        <v>1000</v>
      </c>
      <c r="G101" s="5">
        <v>250</v>
      </c>
    </row>
    <row r="102" spans="4:7">
      <c r="D102" s="4">
        <v>95</v>
      </c>
      <c r="E102" s="5">
        <v>4700</v>
      </c>
      <c r="F102" s="5">
        <v>1000</v>
      </c>
      <c r="G102" s="5">
        <v>250</v>
      </c>
    </row>
    <row r="103" spans="4:7">
      <c r="D103" s="4">
        <v>96</v>
      </c>
      <c r="E103" s="5">
        <v>4750</v>
      </c>
      <c r="F103" s="5">
        <v>1000</v>
      </c>
      <c r="G103" s="5">
        <v>250</v>
      </c>
    </row>
    <row r="104" spans="4:7">
      <c r="D104" s="4">
        <v>97</v>
      </c>
      <c r="E104" s="5">
        <v>4800</v>
      </c>
      <c r="F104" s="5">
        <v>1000</v>
      </c>
      <c r="G104" s="5">
        <v>250</v>
      </c>
    </row>
    <row r="105" spans="4:7">
      <c r="D105" s="4">
        <v>98</v>
      </c>
      <c r="E105" s="5">
        <v>4850</v>
      </c>
      <c r="F105" s="5">
        <v>1000</v>
      </c>
      <c r="G105" s="5">
        <v>250</v>
      </c>
    </row>
    <row r="106" spans="4:7">
      <c r="D106" s="4">
        <v>99</v>
      </c>
      <c r="E106" s="5">
        <v>4900</v>
      </c>
      <c r="F106" s="5">
        <v>1000</v>
      </c>
      <c r="G106" s="5">
        <v>250</v>
      </c>
    </row>
    <row r="107" spans="4:7">
      <c r="D107" s="7">
        <v>100</v>
      </c>
      <c r="E107" s="5">
        <v>4950</v>
      </c>
      <c r="F107" s="5">
        <v>1000</v>
      </c>
      <c r="G107" s="5">
        <v>250</v>
      </c>
    </row>
    <row r="108" spans="4:7">
      <c r="D108" s="4">
        <v>101</v>
      </c>
      <c r="E108" s="5">
        <v>5000</v>
      </c>
      <c r="F108" s="5">
        <v>1000</v>
      </c>
      <c r="G108" s="5">
        <v>250</v>
      </c>
    </row>
    <row r="109" spans="4:7">
      <c r="D109" s="4">
        <v>102</v>
      </c>
      <c r="E109" s="5">
        <v>5050</v>
      </c>
      <c r="F109" s="5">
        <v>1000</v>
      </c>
      <c r="G109" s="5">
        <v>250</v>
      </c>
    </row>
    <row r="110" spans="4:7">
      <c r="D110" s="4">
        <v>103</v>
      </c>
      <c r="E110" s="5">
        <v>5100</v>
      </c>
      <c r="F110" s="5">
        <v>1000</v>
      </c>
      <c r="G110" s="5">
        <v>250</v>
      </c>
    </row>
    <row r="111" spans="4:7">
      <c r="D111" s="4">
        <v>104</v>
      </c>
      <c r="E111" s="5">
        <v>5150</v>
      </c>
      <c r="F111" s="5">
        <v>1000</v>
      </c>
      <c r="G111" s="5">
        <v>250</v>
      </c>
    </row>
    <row r="112" spans="4:7">
      <c r="D112" s="4">
        <v>105</v>
      </c>
      <c r="E112" s="5">
        <v>5200</v>
      </c>
      <c r="F112" s="5">
        <v>1000</v>
      </c>
      <c r="G112" s="5">
        <v>250</v>
      </c>
    </row>
    <row r="113" spans="4:7">
      <c r="D113" s="4">
        <v>106</v>
      </c>
      <c r="E113" s="5">
        <v>5250</v>
      </c>
      <c r="F113" s="5">
        <v>1000</v>
      </c>
      <c r="G113" s="5">
        <v>250</v>
      </c>
    </row>
    <row r="114" spans="4:7">
      <c r="D114" s="4">
        <v>107</v>
      </c>
      <c r="E114" s="5">
        <v>5300</v>
      </c>
      <c r="F114" s="5">
        <v>1000</v>
      </c>
      <c r="G114" s="5">
        <v>250</v>
      </c>
    </row>
    <row r="115" spans="4:7">
      <c r="D115" s="4">
        <v>108</v>
      </c>
      <c r="E115" s="5">
        <v>5350</v>
      </c>
      <c r="F115" s="5">
        <v>1000</v>
      </c>
      <c r="G115" s="5">
        <v>250</v>
      </c>
    </row>
    <row r="116" spans="4:7">
      <c r="D116" s="4">
        <v>109</v>
      </c>
      <c r="E116" s="5">
        <v>5400</v>
      </c>
      <c r="F116" s="5">
        <v>1000</v>
      </c>
      <c r="G116" s="5">
        <v>250</v>
      </c>
    </row>
    <row r="117" spans="4:7">
      <c r="D117" s="4">
        <v>110</v>
      </c>
      <c r="E117" s="5">
        <v>5450</v>
      </c>
      <c r="F117" s="5">
        <v>1000</v>
      </c>
      <c r="G117" s="5">
        <v>250</v>
      </c>
    </row>
    <row r="118" spans="4:7">
      <c r="D118" s="4">
        <v>111</v>
      </c>
      <c r="E118" s="5">
        <v>5500</v>
      </c>
      <c r="F118" s="5">
        <v>1000</v>
      </c>
      <c r="G118" s="5">
        <v>250</v>
      </c>
    </row>
    <row r="119" spans="4:7">
      <c r="D119" s="4">
        <v>112</v>
      </c>
      <c r="E119" s="5">
        <v>5550</v>
      </c>
      <c r="F119" s="5">
        <v>1000</v>
      </c>
      <c r="G119" s="5">
        <v>250</v>
      </c>
    </row>
    <row r="120" spans="4:7">
      <c r="D120" s="4">
        <v>113</v>
      </c>
      <c r="E120" s="5">
        <v>5600</v>
      </c>
      <c r="F120" s="5">
        <v>1000</v>
      </c>
      <c r="G120" s="5">
        <v>250</v>
      </c>
    </row>
    <row r="121" spans="4:7">
      <c r="D121" s="4">
        <v>114</v>
      </c>
      <c r="E121" s="5">
        <v>5650</v>
      </c>
      <c r="F121" s="5">
        <v>1000</v>
      </c>
      <c r="G121" s="5">
        <v>250</v>
      </c>
    </row>
    <row r="122" spans="4:7">
      <c r="D122" s="4">
        <v>115</v>
      </c>
      <c r="E122" s="5">
        <v>5700</v>
      </c>
      <c r="F122" s="5">
        <v>1000</v>
      </c>
      <c r="G122" s="5">
        <v>250</v>
      </c>
    </row>
    <row r="123" spans="4:7">
      <c r="D123" s="4">
        <v>116</v>
      </c>
      <c r="E123" s="5">
        <v>5750</v>
      </c>
      <c r="F123" s="5">
        <v>1000</v>
      </c>
      <c r="G123" s="5">
        <v>250</v>
      </c>
    </row>
    <row r="124" spans="4:7">
      <c r="D124" s="4">
        <v>117</v>
      </c>
      <c r="E124" s="5">
        <v>5800</v>
      </c>
      <c r="F124" s="5">
        <v>1000</v>
      </c>
      <c r="G124" s="5">
        <v>250</v>
      </c>
    </row>
    <row r="125" spans="4:7">
      <c r="D125" s="4">
        <v>118</v>
      </c>
      <c r="E125" s="5">
        <v>5850</v>
      </c>
      <c r="F125" s="5">
        <v>1000</v>
      </c>
      <c r="G125" s="5">
        <v>250</v>
      </c>
    </row>
    <row r="126" spans="4:7">
      <c r="D126" s="4">
        <v>119</v>
      </c>
      <c r="E126" s="5">
        <v>5900</v>
      </c>
      <c r="F126" s="5">
        <v>1000</v>
      </c>
      <c r="G126" s="5">
        <v>250</v>
      </c>
    </row>
    <row r="127" spans="4:7">
      <c r="D127" s="7">
        <v>120</v>
      </c>
      <c r="E127" s="5">
        <v>5950</v>
      </c>
      <c r="F127" s="5">
        <v>1000</v>
      </c>
      <c r="G127" s="5">
        <v>250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配置</vt:lpstr>
      <vt:lpstr>中转</vt:lpstr>
      <vt:lpstr>主线中转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睡觉＆梦境。。</cp:lastModifiedBy>
  <dcterms:created xsi:type="dcterms:W3CDTF">2023-05-12T11:15:00Z</dcterms:created>
  <dcterms:modified xsi:type="dcterms:W3CDTF">2025-04-09T08:51:58Z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