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projects\car\Assets\_Project_Assets\EXCEL\"/>
    </mc:Choice>
  </mc:AlternateContent>
  <xr:revisionPtr revIDLastSave="0" documentId="13_ncr:1_{7A4D471E-EC6D-4321-9463-8F40CAA34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配置" sheetId="1" r:id="rId1"/>
    <sheet name="使用方法" sheetId="3" r:id="rId2"/>
    <sheet name="宝箱" sheetId="4" r:id="rId3"/>
    <sheet name="获取途径" sheetId="2" r:id="rId4"/>
  </sheets>
  <definedNames>
    <definedName name="_xlnm._FilterDatabase" localSheetId="0" hidden="1">配置!$A$4:$XCZ$111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G47" i="2"/>
  <c r="G46" i="2"/>
  <c r="G45" i="2"/>
  <c r="G44" i="2"/>
  <c r="G43" i="2"/>
  <c r="G42" i="2"/>
  <c r="G41" i="2"/>
  <c r="G40" i="2"/>
  <c r="G35" i="2"/>
  <c r="G34" i="2"/>
  <c r="G33" i="2"/>
  <c r="G32" i="2"/>
  <c r="G21" i="2"/>
  <c r="G20" i="2"/>
  <c r="G19" i="2"/>
  <c r="G12" i="2"/>
  <c r="G11" i="2"/>
  <c r="G10" i="2"/>
  <c r="G9" i="2"/>
  <c r="G8" i="2"/>
  <c r="Q42" i="4"/>
  <c r="P42" i="4"/>
  <c r="O42" i="4"/>
  <c r="N42" i="4"/>
  <c r="L42" i="4"/>
  <c r="K42" i="4"/>
  <c r="Q41" i="4"/>
  <c r="P41" i="4"/>
  <c r="O41" i="4"/>
  <c r="N41" i="4"/>
  <c r="L41" i="4"/>
  <c r="K41" i="4"/>
  <c r="Q40" i="4"/>
  <c r="P40" i="4"/>
  <c r="O40" i="4"/>
  <c r="N40" i="4"/>
  <c r="L40" i="4"/>
  <c r="K40" i="4"/>
  <c r="Q39" i="4"/>
  <c r="P39" i="4"/>
  <c r="O39" i="4"/>
  <c r="N39" i="4"/>
  <c r="L39" i="4"/>
  <c r="K39" i="4"/>
  <c r="N38" i="4"/>
  <c r="Q36" i="4"/>
  <c r="P36" i="4"/>
  <c r="O36" i="4"/>
  <c r="N36" i="4"/>
  <c r="L36" i="4"/>
  <c r="Q35" i="4"/>
  <c r="P35" i="4"/>
  <c r="O35" i="4"/>
  <c r="N35" i="4"/>
  <c r="L35" i="4"/>
  <c r="K35" i="4"/>
  <c r="Q34" i="4"/>
  <c r="P34" i="4"/>
  <c r="O34" i="4"/>
  <c r="N34" i="4"/>
  <c r="L34" i="4"/>
  <c r="Q33" i="4"/>
  <c r="P33" i="4"/>
  <c r="O33" i="4"/>
  <c r="N33" i="4"/>
  <c r="L33" i="4"/>
  <c r="K33" i="4"/>
  <c r="N32" i="4"/>
  <c r="Q25" i="4"/>
  <c r="P25" i="4"/>
  <c r="O25" i="4"/>
  <c r="N25" i="4"/>
  <c r="L25" i="4"/>
  <c r="K25" i="4"/>
  <c r="Q24" i="4"/>
  <c r="P24" i="4"/>
  <c r="O24" i="4"/>
  <c r="N24" i="4"/>
  <c r="L24" i="4"/>
  <c r="K24" i="4"/>
  <c r="Q23" i="4"/>
  <c r="P23" i="4"/>
  <c r="O23" i="4"/>
  <c r="N23" i="4"/>
  <c r="L23" i="4"/>
  <c r="K23" i="4"/>
  <c r="Q22" i="4"/>
  <c r="P22" i="4"/>
  <c r="O22" i="4"/>
  <c r="N22" i="4"/>
  <c r="L22" i="4"/>
  <c r="K22" i="4"/>
  <c r="N21" i="4"/>
  <c r="Q14" i="4"/>
  <c r="P14" i="4"/>
  <c r="O14" i="4"/>
  <c r="N14" i="4"/>
  <c r="L14" i="4"/>
  <c r="K14" i="4"/>
  <c r="Q13" i="4"/>
  <c r="P13" i="4"/>
  <c r="O13" i="4"/>
  <c r="N13" i="4"/>
  <c r="L13" i="4"/>
  <c r="K13" i="4"/>
  <c r="Q12" i="4"/>
  <c r="P12" i="4"/>
  <c r="O12" i="4"/>
  <c r="N12" i="4"/>
  <c r="L12" i="4"/>
  <c r="K12" i="4"/>
  <c r="Q11" i="4"/>
  <c r="P11" i="4"/>
  <c r="O11" i="4"/>
  <c r="N11" i="4"/>
  <c r="L11" i="4"/>
  <c r="K11" i="4"/>
  <c r="N10" i="4"/>
  <c r="AB37" i="3"/>
  <c r="AA37" i="3"/>
  <c r="Z37" i="3"/>
  <c r="Y37" i="3"/>
  <c r="X37" i="3"/>
  <c r="W37" i="3"/>
  <c r="V37" i="3"/>
  <c r="U37" i="3"/>
  <c r="T37" i="3"/>
  <c r="G37" i="3"/>
  <c r="AB36" i="3"/>
  <c r="AA36" i="3"/>
  <c r="Z36" i="3"/>
  <c r="Y36" i="3"/>
  <c r="X36" i="3"/>
  <c r="W36" i="3"/>
  <c r="V36" i="3"/>
  <c r="U36" i="3"/>
  <c r="T36" i="3"/>
  <c r="G36" i="3"/>
  <c r="AB35" i="3"/>
  <c r="AA35" i="3"/>
  <c r="Z35" i="3"/>
  <c r="Y35" i="3"/>
  <c r="X35" i="3"/>
  <c r="W35" i="3"/>
  <c r="V35" i="3"/>
  <c r="U35" i="3"/>
  <c r="T35" i="3"/>
  <c r="G35" i="3"/>
  <c r="AB34" i="3"/>
  <c r="AA34" i="3"/>
  <c r="Z34" i="3"/>
  <c r="Y34" i="3"/>
  <c r="X34" i="3"/>
  <c r="W34" i="3"/>
  <c r="V34" i="3"/>
  <c r="U34" i="3"/>
  <c r="T34" i="3"/>
  <c r="G34" i="3"/>
  <c r="AB33" i="3"/>
  <c r="AA33" i="3"/>
  <c r="Z33" i="3"/>
  <c r="Y33" i="3"/>
  <c r="X33" i="3"/>
  <c r="W33" i="3"/>
  <c r="V33" i="3"/>
  <c r="U33" i="3"/>
  <c r="T33" i="3"/>
  <c r="M33" i="3"/>
  <c r="G33" i="3"/>
  <c r="AB32" i="3"/>
  <c r="AA32" i="3"/>
  <c r="Z32" i="3"/>
  <c r="Y32" i="3"/>
  <c r="X32" i="3"/>
  <c r="W32" i="3"/>
  <c r="V32" i="3"/>
  <c r="U32" i="3"/>
  <c r="T32" i="3"/>
  <c r="M32" i="3"/>
  <c r="G32" i="3"/>
  <c r="AB31" i="3"/>
  <c r="AA31" i="3"/>
  <c r="Z31" i="3"/>
  <c r="Y31" i="3"/>
  <c r="X31" i="3"/>
  <c r="W31" i="3"/>
  <c r="V31" i="3"/>
  <c r="U31" i="3"/>
  <c r="T31" i="3"/>
  <c r="M31" i="3"/>
  <c r="G31" i="3"/>
  <c r="AB30" i="3"/>
  <c r="AA30" i="3"/>
  <c r="Z30" i="3"/>
  <c r="Y30" i="3"/>
  <c r="X30" i="3"/>
  <c r="W30" i="3"/>
  <c r="V30" i="3"/>
  <c r="U30" i="3"/>
  <c r="T30" i="3"/>
  <c r="M30" i="3"/>
  <c r="G30" i="3"/>
  <c r="AB29" i="3"/>
  <c r="AA29" i="3"/>
  <c r="Z29" i="3"/>
  <c r="Y29" i="3"/>
  <c r="X29" i="3"/>
  <c r="W29" i="3"/>
  <c r="V29" i="3"/>
  <c r="U29" i="3"/>
  <c r="T29" i="3"/>
  <c r="M29" i="3"/>
  <c r="G29" i="3"/>
  <c r="AB28" i="3"/>
  <c r="AA28" i="3"/>
  <c r="Z28" i="3"/>
  <c r="Y28" i="3"/>
  <c r="X28" i="3"/>
  <c r="W28" i="3"/>
  <c r="V28" i="3"/>
  <c r="U28" i="3"/>
  <c r="T28" i="3"/>
  <c r="M28" i="3"/>
  <c r="G28" i="3"/>
  <c r="AB27" i="3"/>
  <c r="AA27" i="3"/>
  <c r="Z27" i="3"/>
  <c r="Y27" i="3"/>
  <c r="X27" i="3"/>
  <c r="W27" i="3"/>
  <c r="V27" i="3"/>
  <c r="U27" i="3"/>
  <c r="T27" i="3"/>
  <c r="M27" i="3"/>
  <c r="G27" i="3"/>
  <c r="AB26" i="3"/>
  <c r="AA26" i="3"/>
  <c r="Z26" i="3"/>
  <c r="Y26" i="3"/>
  <c r="X26" i="3"/>
  <c r="W26" i="3"/>
  <c r="V26" i="3"/>
  <c r="U26" i="3"/>
  <c r="T26" i="3"/>
  <c r="M26" i="3"/>
  <c r="G26" i="3"/>
  <c r="AB25" i="3"/>
  <c r="AA25" i="3"/>
  <c r="Z25" i="3"/>
  <c r="Y25" i="3"/>
  <c r="X25" i="3"/>
  <c r="W25" i="3"/>
  <c r="V25" i="3"/>
  <c r="U25" i="3"/>
  <c r="T25" i="3"/>
  <c r="M25" i="3"/>
  <c r="G25" i="3"/>
  <c r="AB24" i="3"/>
  <c r="AA24" i="3"/>
  <c r="Z24" i="3"/>
  <c r="Y24" i="3"/>
  <c r="X24" i="3"/>
  <c r="W24" i="3"/>
  <c r="V24" i="3"/>
  <c r="U24" i="3"/>
  <c r="T24" i="3"/>
  <c r="M24" i="3"/>
  <c r="G24" i="3"/>
  <c r="AB23" i="3"/>
  <c r="AA23" i="3"/>
  <c r="Z23" i="3"/>
  <c r="Y23" i="3"/>
  <c r="X23" i="3"/>
  <c r="W23" i="3"/>
  <c r="V23" i="3"/>
  <c r="U23" i="3"/>
  <c r="T23" i="3"/>
  <c r="M23" i="3"/>
  <c r="G23" i="3"/>
  <c r="AB22" i="3"/>
  <c r="AA22" i="3"/>
  <c r="Z22" i="3"/>
  <c r="Y22" i="3"/>
  <c r="X22" i="3"/>
  <c r="W22" i="3"/>
  <c r="V22" i="3"/>
  <c r="U22" i="3"/>
  <c r="T22" i="3"/>
  <c r="M22" i="3"/>
  <c r="G22" i="3"/>
  <c r="AB21" i="3"/>
  <c r="AA21" i="3"/>
  <c r="Z21" i="3"/>
  <c r="Y21" i="3"/>
  <c r="X21" i="3"/>
  <c r="W21" i="3"/>
  <c r="V21" i="3"/>
  <c r="U21" i="3"/>
  <c r="T21" i="3"/>
  <c r="G21" i="3"/>
  <c r="AB20" i="3"/>
  <c r="AA20" i="3"/>
  <c r="Z20" i="3"/>
  <c r="Y20" i="3"/>
  <c r="X20" i="3"/>
  <c r="W20" i="3"/>
  <c r="V20" i="3"/>
  <c r="U20" i="3"/>
  <c r="T20" i="3"/>
  <c r="G20" i="3"/>
  <c r="AB19" i="3"/>
  <c r="AA19" i="3"/>
  <c r="Z19" i="3"/>
  <c r="Y19" i="3"/>
  <c r="X19" i="3"/>
  <c r="W19" i="3"/>
  <c r="V19" i="3"/>
  <c r="U19" i="3"/>
  <c r="T19" i="3"/>
  <c r="G19" i="3"/>
  <c r="AB18" i="3"/>
  <c r="AA18" i="3"/>
  <c r="Z18" i="3"/>
  <c r="Y18" i="3"/>
  <c r="X18" i="3"/>
  <c r="W18" i="3"/>
  <c r="V18" i="3"/>
  <c r="U18" i="3"/>
  <c r="T18" i="3"/>
  <c r="G18" i="3"/>
  <c r="AB17" i="3"/>
  <c r="AA17" i="3"/>
  <c r="Z17" i="3"/>
  <c r="Y17" i="3"/>
  <c r="X17" i="3"/>
  <c r="W17" i="3"/>
  <c r="V17" i="3"/>
  <c r="U17" i="3"/>
  <c r="T17" i="3"/>
  <c r="G17" i="3"/>
  <c r="AB16" i="3"/>
  <c r="AA16" i="3"/>
  <c r="Z16" i="3"/>
  <c r="Y16" i="3"/>
  <c r="X16" i="3"/>
  <c r="W16" i="3"/>
  <c r="V16" i="3"/>
  <c r="U16" i="3"/>
  <c r="T16" i="3"/>
  <c r="G16" i="3"/>
  <c r="AB15" i="3"/>
  <c r="AA15" i="3"/>
  <c r="Z15" i="3"/>
  <c r="Y15" i="3"/>
  <c r="X15" i="3"/>
  <c r="W15" i="3"/>
  <c r="V15" i="3"/>
  <c r="U15" i="3"/>
  <c r="T15" i="3"/>
  <c r="G15" i="3"/>
  <c r="N111" i="1"/>
  <c r="H111" i="1"/>
  <c r="F111" i="1"/>
  <c r="E111" i="1"/>
  <c r="B111" i="1"/>
  <c r="A111" i="1"/>
  <c r="N110" i="1"/>
  <c r="H110" i="1"/>
  <c r="F110" i="1"/>
  <c r="E110" i="1"/>
  <c r="B110" i="1"/>
  <c r="A110" i="1"/>
  <c r="N109" i="1"/>
  <c r="H109" i="1"/>
  <c r="F109" i="1"/>
  <c r="E109" i="1"/>
  <c r="B109" i="1"/>
  <c r="A109" i="1"/>
  <c r="N108" i="1"/>
  <c r="H108" i="1"/>
  <c r="F108" i="1"/>
  <c r="E108" i="1"/>
  <c r="B108" i="1"/>
  <c r="A108" i="1"/>
  <c r="N107" i="1"/>
  <c r="H107" i="1"/>
  <c r="F107" i="1"/>
  <c r="E107" i="1"/>
  <c r="B107" i="1"/>
  <c r="A107" i="1"/>
  <c r="N106" i="1"/>
  <c r="F106" i="1"/>
  <c r="B106" i="1"/>
  <c r="A106" i="1"/>
  <c r="N105" i="1"/>
  <c r="F105" i="1"/>
  <c r="E105" i="1"/>
  <c r="B105" i="1"/>
  <c r="A105" i="1"/>
  <c r="N104" i="1"/>
  <c r="F104" i="1"/>
  <c r="E104" i="1"/>
  <c r="B104" i="1"/>
  <c r="A104" i="1"/>
  <c r="N103" i="1"/>
  <c r="F103" i="1"/>
  <c r="E103" i="1"/>
  <c r="B103" i="1"/>
  <c r="A103" i="1"/>
  <c r="O102" i="1"/>
  <c r="N102" i="1"/>
  <c r="H102" i="1"/>
  <c r="F102" i="1"/>
  <c r="E102" i="1"/>
  <c r="B102" i="1"/>
  <c r="A102" i="1"/>
  <c r="O101" i="1"/>
  <c r="N101" i="1"/>
  <c r="F101" i="1"/>
  <c r="E101" i="1"/>
  <c r="B101" i="1"/>
  <c r="A101" i="1"/>
  <c r="O100" i="1"/>
  <c r="N100" i="1"/>
  <c r="F100" i="1"/>
  <c r="E100" i="1"/>
  <c r="B100" i="1"/>
  <c r="A100" i="1"/>
  <c r="O99" i="1"/>
  <c r="N99" i="1"/>
  <c r="F99" i="1"/>
  <c r="E99" i="1"/>
  <c r="B99" i="1"/>
  <c r="A99" i="1"/>
  <c r="O98" i="1"/>
  <c r="N98" i="1"/>
  <c r="F98" i="1"/>
  <c r="E98" i="1"/>
  <c r="B98" i="1"/>
  <c r="A98" i="1"/>
  <c r="O97" i="1"/>
  <c r="N97" i="1"/>
  <c r="F97" i="1"/>
  <c r="E97" i="1"/>
  <c r="B97" i="1"/>
  <c r="A97" i="1"/>
  <c r="O96" i="1"/>
  <c r="N96" i="1"/>
  <c r="F96" i="1"/>
  <c r="E96" i="1"/>
  <c r="B96" i="1"/>
  <c r="A96" i="1"/>
  <c r="N95" i="1"/>
  <c r="H95" i="1"/>
  <c r="F95" i="1"/>
  <c r="E95" i="1"/>
  <c r="B95" i="1"/>
  <c r="A95" i="1"/>
  <c r="N94" i="1"/>
  <c r="H94" i="1"/>
  <c r="F94" i="1"/>
  <c r="E94" i="1"/>
  <c r="B94" i="1"/>
  <c r="A94" i="1"/>
  <c r="N93" i="1"/>
  <c r="H93" i="1"/>
  <c r="F93" i="1"/>
  <c r="E93" i="1"/>
  <c r="B93" i="1"/>
  <c r="A93" i="1"/>
  <c r="N92" i="1"/>
  <c r="H92" i="1"/>
  <c r="F92" i="1"/>
  <c r="E92" i="1"/>
  <c r="B92" i="1"/>
  <c r="A92" i="1"/>
  <c r="N91" i="1"/>
  <c r="H91" i="1"/>
  <c r="F91" i="1"/>
  <c r="E91" i="1"/>
  <c r="B91" i="1"/>
  <c r="A91" i="1"/>
  <c r="N90" i="1"/>
  <c r="H90" i="1"/>
  <c r="F90" i="1"/>
  <c r="E90" i="1"/>
  <c r="B90" i="1"/>
  <c r="A90" i="1"/>
  <c r="N89" i="1"/>
  <c r="H89" i="1"/>
  <c r="F89" i="1"/>
  <c r="E89" i="1"/>
  <c r="B89" i="1"/>
  <c r="A89" i="1"/>
  <c r="N88" i="1"/>
  <c r="H88" i="1"/>
  <c r="F88" i="1"/>
  <c r="E88" i="1"/>
  <c r="B88" i="1"/>
  <c r="A88" i="1"/>
  <c r="N87" i="1"/>
  <c r="H87" i="1"/>
  <c r="F87" i="1"/>
  <c r="E87" i="1"/>
  <c r="B87" i="1"/>
  <c r="A87" i="1"/>
  <c r="O86" i="1"/>
  <c r="N86" i="1"/>
  <c r="H86" i="1"/>
  <c r="F86" i="1"/>
  <c r="E86" i="1"/>
  <c r="B86" i="1"/>
  <c r="A86" i="1"/>
  <c r="O85" i="1"/>
  <c r="N85" i="1"/>
  <c r="H85" i="1"/>
  <c r="F85" i="1"/>
  <c r="E85" i="1"/>
  <c r="B85" i="1"/>
  <c r="A85" i="1"/>
  <c r="O84" i="1"/>
  <c r="N84" i="1"/>
  <c r="H84" i="1"/>
  <c r="F84" i="1"/>
  <c r="E84" i="1"/>
  <c r="B84" i="1"/>
  <c r="A84" i="1"/>
  <c r="O83" i="1"/>
  <c r="N83" i="1"/>
  <c r="H83" i="1"/>
  <c r="F83" i="1"/>
  <c r="E83" i="1"/>
  <c r="B83" i="1"/>
  <c r="A83" i="1"/>
  <c r="O82" i="1"/>
  <c r="N82" i="1"/>
  <c r="H82" i="1"/>
  <c r="F82" i="1"/>
  <c r="E82" i="1"/>
  <c r="B82" i="1"/>
  <c r="A82" i="1"/>
  <c r="O81" i="1"/>
  <c r="N81" i="1"/>
  <c r="H81" i="1"/>
  <c r="F81" i="1"/>
  <c r="E81" i="1"/>
  <c r="B81" i="1"/>
  <c r="A81" i="1"/>
  <c r="O80" i="1"/>
  <c r="N80" i="1"/>
  <c r="H80" i="1"/>
  <c r="F80" i="1"/>
  <c r="E80" i="1"/>
  <c r="B80" i="1"/>
  <c r="A80" i="1"/>
  <c r="O79" i="1"/>
  <c r="N79" i="1"/>
  <c r="H79" i="1"/>
  <c r="F79" i="1"/>
  <c r="E79" i="1"/>
  <c r="B79" i="1"/>
  <c r="A79" i="1"/>
  <c r="O78" i="1"/>
  <c r="N78" i="1"/>
  <c r="H78" i="1"/>
  <c r="F78" i="1"/>
  <c r="E78" i="1"/>
  <c r="B78" i="1"/>
  <c r="A78" i="1"/>
  <c r="O77" i="1"/>
  <c r="N77" i="1"/>
  <c r="H77" i="1"/>
  <c r="F77" i="1"/>
  <c r="E77" i="1"/>
  <c r="B77" i="1"/>
  <c r="A77" i="1"/>
  <c r="O76" i="1"/>
  <c r="N76" i="1"/>
  <c r="H76" i="1"/>
  <c r="F76" i="1"/>
  <c r="E76" i="1"/>
  <c r="B76" i="1"/>
  <c r="A76" i="1"/>
  <c r="O75" i="1"/>
  <c r="N75" i="1"/>
  <c r="H75" i="1"/>
  <c r="F75" i="1"/>
  <c r="E75" i="1"/>
  <c r="B75" i="1"/>
  <c r="A75" i="1"/>
  <c r="O74" i="1"/>
  <c r="N74" i="1"/>
  <c r="H74" i="1"/>
  <c r="F74" i="1"/>
  <c r="E74" i="1"/>
  <c r="B74" i="1"/>
  <c r="A74" i="1"/>
  <c r="O73" i="1"/>
  <c r="N73" i="1"/>
  <c r="H73" i="1"/>
  <c r="F73" i="1"/>
  <c r="E73" i="1"/>
  <c r="B73" i="1"/>
  <c r="A73" i="1"/>
  <c r="O72" i="1"/>
  <c r="N72" i="1"/>
  <c r="H72" i="1"/>
  <c r="F72" i="1"/>
  <c r="E72" i="1"/>
  <c r="B72" i="1"/>
  <c r="A72" i="1"/>
  <c r="O68" i="1"/>
  <c r="N68" i="1"/>
  <c r="H68" i="1"/>
  <c r="F68" i="1"/>
  <c r="E68" i="1"/>
  <c r="B68" i="1"/>
  <c r="A68" i="1"/>
  <c r="O67" i="1"/>
  <c r="N67" i="1"/>
  <c r="H67" i="1"/>
  <c r="F67" i="1"/>
  <c r="E67" i="1"/>
  <c r="B67" i="1"/>
  <c r="A67" i="1"/>
  <c r="O66" i="1"/>
  <c r="N66" i="1"/>
  <c r="H66" i="1"/>
  <c r="F66" i="1"/>
  <c r="E66" i="1"/>
  <c r="B66" i="1"/>
  <c r="A66" i="1"/>
  <c r="O65" i="1"/>
  <c r="N65" i="1"/>
  <c r="H65" i="1"/>
  <c r="F65" i="1"/>
  <c r="E65" i="1"/>
  <c r="B65" i="1"/>
  <c r="A65" i="1"/>
  <c r="O64" i="1"/>
  <c r="N64" i="1"/>
  <c r="H64" i="1"/>
  <c r="F64" i="1"/>
  <c r="E64" i="1"/>
  <c r="B64" i="1"/>
  <c r="A64" i="1"/>
  <c r="O63" i="1"/>
  <c r="N63" i="1"/>
  <c r="H63" i="1"/>
  <c r="F63" i="1"/>
  <c r="E63" i="1"/>
  <c r="B63" i="1"/>
  <c r="A63" i="1"/>
  <c r="O62" i="1"/>
  <c r="N62" i="1"/>
  <c r="H62" i="1"/>
  <c r="F62" i="1"/>
  <c r="E62" i="1"/>
  <c r="B62" i="1"/>
  <c r="A62" i="1"/>
  <c r="O61" i="1"/>
  <c r="N61" i="1"/>
  <c r="H61" i="1"/>
  <c r="F61" i="1"/>
  <c r="E61" i="1"/>
  <c r="B61" i="1"/>
  <c r="A61" i="1"/>
  <c r="O60" i="1"/>
  <c r="N60" i="1"/>
  <c r="H60" i="1"/>
  <c r="F60" i="1"/>
  <c r="E60" i="1"/>
  <c r="B60" i="1"/>
  <c r="A60" i="1"/>
  <c r="O59" i="1"/>
  <c r="N59" i="1"/>
  <c r="H59" i="1"/>
  <c r="F59" i="1"/>
  <c r="E59" i="1"/>
  <c r="B59" i="1"/>
  <c r="A59" i="1"/>
  <c r="O58" i="1"/>
  <c r="N58" i="1"/>
  <c r="H58" i="1"/>
  <c r="F58" i="1"/>
  <c r="E58" i="1"/>
  <c r="B58" i="1"/>
  <c r="A58" i="1"/>
  <c r="O57" i="1"/>
  <c r="N57" i="1"/>
  <c r="H57" i="1"/>
  <c r="F57" i="1"/>
  <c r="E57" i="1"/>
  <c r="B57" i="1"/>
  <c r="A57" i="1"/>
  <c r="O56" i="1"/>
  <c r="N56" i="1"/>
  <c r="H56" i="1"/>
  <c r="F56" i="1"/>
  <c r="E56" i="1"/>
  <c r="B56" i="1"/>
  <c r="A56" i="1"/>
  <c r="O55" i="1"/>
  <c r="N55" i="1"/>
  <c r="H55" i="1"/>
  <c r="F55" i="1"/>
  <c r="E55" i="1"/>
  <c r="B55" i="1"/>
  <c r="A55" i="1"/>
  <c r="O54" i="1"/>
  <c r="N54" i="1"/>
  <c r="H54" i="1"/>
  <c r="F54" i="1"/>
  <c r="E54" i="1"/>
  <c r="B54" i="1"/>
  <c r="A54" i="1"/>
  <c r="O53" i="1"/>
  <c r="N53" i="1"/>
  <c r="H53" i="1"/>
  <c r="F53" i="1"/>
  <c r="E53" i="1"/>
  <c r="B53" i="1"/>
  <c r="A53" i="1"/>
  <c r="O52" i="1"/>
  <c r="N52" i="1"/>
  <c r="H52" i="1"/>
  <c r="F52" i="1"/>
  <c r="E52" i="1"/>
  <c r="B52" i="1"/>
  <c r="A52" i="1"/>
  <c r="O51" i="1"/>
  <c r="N51" i="1"/>
  <c r="H51" i="1"/>
  <c r="F51" i="1"/>
  <c r="E51" i="1"/>
  <c r="B51" i="1"/>
  <c r="A51" i="1"/>
  <c r="O50" i="1"/>
  <c r="N50" i="1"/>
  <c r="H50" i="1"/>
  <c r="F50" i="1"/>
  <c r="E50" i="1"/>
  <c r="B50" i="1"/>
  <c r="A50" i="1"/>
  <c r="O49" i="1"/>
  <c r="N49" i="1"/>
  <c r="H49" i="1"/>
  <c r="F49" i="1"/>
  <c r="E49" i="1"/>
  <c r="B49" i="1"/>
  <c r="A49" i="1"/>
  <c r="O48" i="1"/>
  <c r="N48" i="1"/>
  <c r="H48" i="1"/>
  <c r="F48" i="1"/>
  <c r="E48" i="1"/>
  <c r="B48" i="1"/>
  <c r="A48" i="1"/>
  <c r="O47" i="1"/>
  <c r="N47" i="1"/>
  <c r="H47" i="1"/>
  <c r="F47" i="1"/>
  <c r="E47" i="1"/>
  <c r="B47" i="1"/>
  <c r="A47" i="1"/>
  <c r="O46" i="1"/>
  <c r="N46" i="1"/>
  <c r="H46" i="1"/>
  <c r="F46" i="1"/>
  <c r="E46" i="1"/>
  <c r="B46" i="1"/>
  <c r="A46" i="1"/>
  <c r="O45" i="1"/>
  <c r="N45" i="1"/>
  <c r="H45" i="1"/>
  <c r="F45" i="1"/>
  <c r="E45" i="1"/>
  <c r="B45" i="1"/>
  <c r="A45" i="1"/>
  <c r="O44" i="1"/>
  <c r="N44" i="1"/>
  <c r="H44" i="1"/>
  <c r="F44" i="1"/>
  <c r="E44" i="1"/>
  <c r="B44" i="1"/>
  <c r="A44" i="1"/>
  <c r="O43" i="1"/>
  <c r="N43" i="1"/>
  <c r="H43" i="1"/>
  <c r="F43" i="1"/>
  <c r="E43" i="1"/>
  <c r="B43" i="1"/>
  <c r="A43" i="1"/>
  <c r="O42" i="1"/>
  <c r="N42" i="1"/>
  <c r="H42" i="1"/>
  <c r="F42" i="1"/>
  <c r="E42" i="1"/>
  <c r="B42" i="1"/>
  <c r="A42" i="1"/>
  <c r="O41" i="1"/>
  <c r="N41" i="1"/>
  <c r="H41" i="1"/>
  <c r="F41" i="1"/>
  <c r="E41" i="1"/>
  <c r="B41" i="1"/>
  <c r="A41" i="1"/>
  <c r="O40" i="1"/>
  <c r="N40" i="1"/>
  <c r="H40" i="1"/>
  <c r="F40" i="1"/>
  <c r="E40" i="1"/>
  <c r="B40" i="1"/>
  <c r="A40" i="1"/>
  <c r="O39" i="1"/>
  <c r="N39" i="1"/>
  <c r="H39" i="1"/>
  <c r="F39" i="1"/>
  <c r="E39" i="1"/>
  <c r="B39" i="1"/>
  <c r="A39" i="1"/>
  <c r="O38" i="1"/>
  <c r="N38" i="1"/>
  <c r="H38" i="1"/>
  <c r="F38" i="1"/>
  <c r="E38" i="1"/>
  <c r="B38" i="1"/>
  <c r="A38" i="1"/>
  <c r="O37" i="1"/>
  <c r="N37" i="1"/>
  <c r="H37" i="1"/>
  <c r="F37" i="1"/>
  <c r="E37" i="1"/>
  <c r="B37" i="1"/>
  <c r="A37" i="1"/>
  <c r="O36" i="1"/>
  <c r="N36" i="1"/>
  <c r="H36" i="1"/>
  <c r="F36" i="1"/>
  <c r="E36" i="1"/>
  <c r="B36" i="1"/>
  <c r="A36" i="1"/>
  <c r="O35" i="1"/>
  <c r="N35" i="1"/>
  <c r="H35" i="1"/>
  <c r="F35" i="1"/>
  <c r="E35" i="1"/>
  <c r="B35" i="1"/>
  <c r="A35" i="1"/>
  <c r="O34" i="1"/>
  <c r="N34" i="1"/>
  <c r="H34" i="1"/>
  <c r="F34" i="1"/>
  <c r="E34" i="1"/>
  <c r="B34" i="1"/>
  <c r="A34" i="1"/>
  <c r="O33" i="1"/>
  <c r="N33" i="1"/>
  <c r="H33" i="1"/>
  <c r="F33" i="1"/>
  <c r="E33" i="1"/>
  <c r="B33" i="1"/>
  <c r="A33" i="1"/>
  <c r="O32" i="1"/>
  <c r="N32" i="1"/>
  <c r="H32" i="1"/>
  <c r="F32" i="1"/>
  <c r="E32" i="1"/>
  <c r="B32" i="1"/>
  <c r="A32" i="1"/>
  <c r="O31" i="1"/>
  <c r="N31" i="1"/>
  <c r="H31" i="1"/>
  <c r="F31" i="1"/>
  <c r="E31" i="1"/>
  <c r="B31" i="1"/>
  <c r="A31" i="1"/>
  <c r="O30" i="1"/>
  <c r="N30" i="1"/>
  <c r="H30" i="1"/>
  <c r="F30" i="1"/>
  <c r="E30" i="1"/>
  <c r="B30" i="1"/>
  <c r="A30" i="1"/>
  <c r="O29" i="1"/>
  <c r="N29" i="1"/>
  <c r="H29" i="1"/>
  <c r="F29" i="1"/>
  <c r="E29" i="1"/>
  <c r="B29" i="1"/>
  <c r="A29" i="1"/>
  <c r="O28" i="1"/>
  <c r="N28" i="1"/>
  <c r="H28" i="1"/>
  <c r="F28" i="1"/>
  <c r="E28" i="1"/>
  <c r="B28" i="1"/>
  <c r="A28" i="1"/>
  <c r="O27" i="1"/>
  <c r="N27" i="1"/>
  <c r="H27" i="1"/>
  <c r="F27" i="1"/>
  <c r="E27" i="1"/>
  <c r="B27" i="1"/>
  <c r="A27" i="1"/>
  <c r="O26" i="1"/>
  <c r="N26" i="1"/>
  <c r="H26" i="1"/>
  <c r="F26" i="1"/>
  <c r="E26" i="1"/>
  <c r="B26" i="1"/>
  <c r="A26" i="1"/>
  <c r="O25" i="1"/>
  <c r="N25" i="1"/>
  <c r="H25" i="1"/>
  <c r="F25" i="1"/>
  <c r="E25" i="1"/>
  <c r="B25" i="1"/>
  <c r="A25" i="1"/>
  <c r="O24" i="1"/>
  <c r="N24" i="1"/>
  <c r="H24" i="1"/>
  <c r="F24" i="1"/>
  <c r="E24" i="1"/>
  <c r="B24" i="1"/>
  <c r="A24" i="1"/>
  <c r="O23" i="1"/>
  <c r="N23" i="1"/>
  <c r="H23" i="1"/>
  <c r="F23" i="1"/>
  <c r="E23" i="1"/>
  <c r="B23" i="1"/>
  <c r="A23" i="1"/>
  <c r="O22" i="1"/>
  <c r="N22" i="1"/>
  <c r="H22" i="1"/>
  <c r="F22" i="1"/>
  <c r="E22" i="1"/>
  <c r="B22" i="1"/>
  <c r="A22" i="1"/>
  <c r="O21" i="1"/>
  <c r="N21" i="1"/>
  <c r="H21" i="1"/>
  <c r="F21" i="1"/>
  <c r="E21" i="1"/>
  <c r="B21" i="1"/>
  <c r="A21" i="1"/>
  <c r="O20" i="1"/>
  <c r="N20" i="1"/>
  <c r="H20" i="1"/>
  <c r="F20" i="1"/>
  <c r="E20" i="1"/>
  <c r="B20" i="1"/>
  <c r="A20" i="1"/>
  <c r="O19" i="1"/>
  <c r="N19" i="1"/>
  <c r="H19" i="1"/>
  <c r="F19" i="1"/>
  <c r="E19" i="1"/>
  <c r="B19" i="1"/>
  <c r="A19" i="1"/>
  <c r="O18" i="1"/>
  <c r="N18" i="1"/>
  <c r="H18" i="1"/>
  <c r="F18" i="1"/>
  <c r="E18" i="1"/>
  <c r="B18" i="1"/>
  <c r="A18" i="1"/>
  <c r="O17" i="1"/>
  <c r="N17" i="1"/>
  <c r="H17" i="1"/>
  <c r="F17" i="1"/>
  <c r="E17" i="1"/>
  <c r="B17" i="1"/>
  <c r="A17" i="1"/>
  <c r="O16" i="1"/>
  <c r="N16" i="1"/>
  <c r="H16" i="1"/>
  <c r="F16" i="1"/>
  <c r="E16" i="1"/>
  <c r="B16" i="1"/>
  <c r="A16" i="1"/>
  <c r="O15" i="1"/>
  <c r="N15" i="1"/>
  <c r="H15" i="1"/>
  <c r="F15" i="1"/>
  <c r="E15" i="1"/>
  <c r="B15" i="1"/>
  <c r="A15" i="1"/>
  <c r="O14" i="1"/>
  <c r="N14" i="1"/>
  <c r="H14" i="1"/>
  <c r="F14" i="1"/>
  <c r="E14" i="1"/>
  <c r="B14" i="1"/>
  <c r="A14" i="1"/>
  <c r="O13" i="1"/>
  <c r="N13" i="1"/>
  <c r="H13" i="1"/>
  <c r="F13" i="1"/>
  <c r="E13" i="1"/>
  <c r="B13" i="1"/>
  <c r="A13" i="1"/>
  <c r="O12" i="1"/>
  <c r="N12" i="1"/>
  <c r="H12" i="1"/>
  <c r="F12" i="1"/>
  <c r="E12" i="1"/>
  <c r="B12" i="1"/>
  <c r="A12" i="1"/>
  <c r="O11" i="1"/>
  <c r="N11" i="1"/>
  <c r="H11" i="1"/>
  <c r="F11" i="1"/>
  <c r="E11" i="1"/>
  <c r="B11" i="1"/>
  <c r="A11" i="1"/>
  <c r="O10" i="1"/>
  <c r="N10" i="1"/>
  <c r="H10" i="1"/>
  <c r="F10" i="1"/>
  <c r="E10" i="1"/>
  <c r="B10" i="1"/>
  <c r="A10" i="1"/>
  <c r="O9" i="1"/>
  <c r="N9" i="1"/>
  <c r="H9" i="1"/>
  <c r="F9" i="1"/>
  <c r="E9" i="1"/>
  <c r="B9" i="1"/>
  <c r="A9" i="1"/>
  <c r="O8" i="1"/>
  <c r="N8" i="1"/>
  <c r="H8" i="1"/>
  <c r="F8" i="1"/>
  <c r="E8" i="1"/>
  <c r="B8" i="1"/>
  <c r="A8" i="1"/>
  <c r="O7" i="1"/>
  <c r="N7" i="1"/>
  <c r="H7" i="1"/>
  <c r="F7" i="1"/>
  <c r="E7" i="1"/>
  <c r="B7" i="1"/>
  <c r="A7" i="1"/>
  <c r="O6" i="1"/>
  <c r="N6" i="1"/>
  <c r="H6" i="1"/>
  <c r="F6" i="1"/>
  <c r="E6" i="1"/>
  <c r="B6" i="1"/>
  <c r="A6" i="1"/>
  <c r="O5" i="1"/>
  <c r="N5" i="1"/>
  <c r="H5" i="1"/>
  <c r="F5" i="1"/>
  <c r="E5" i="1"/>
  <c r="B5" i="1"/>
  <c r="A5" i="1"/>
</calcChain>
</file>

<file path=xl/sharedStrings.xml><?xml version="1.0" encoding="utf-8"?>
<sst xmlns="http://schemas.openxmlformats.org/spreadsheetml/2006/main" count="530" uniqueCount="273">
  <si>
    <t>Id</t>
  </si>
  <si>
    <r>
      <rPr>
        <sz val="11"/>
        <color rgb="FF000000"/>
        <rFont val="宋体"/>
        <family val="3"/>
        <charset val="134"/>
      </rPr>
      <t>ItemId</t>
    </r>
  </si>
  <si>
    <t>//Note1</t>
  </si>
  <si>
    <t>//Note2</t>
  </si>
  <si>
    <t>Name</t>
  </si>
  <si>
    <t>Describe</t>
  </si>
  <si>
    <t>Atlas</t>
  </si>
  <si>
    <t>Icon</t>
  </si>
  <si>
    <r>
      <rPr>
        <sz val="11"/>
        <color rgb="FF000000"/>
        <rFont val="宋体"/>
        <family val="3"/>
        <charset val="134"/>
      </rPr>
      <t>ItemType</t>
    </r>
  </si>
  <si>
    <r>
      <rPr>
        <sz val="11"/>
        <color rgb="FF000000"/>
        <rFont val="宋体"/>
        <family val="3"/>
        <charset val="134"/>
      </rPr>
      <t>ItemSubType</t>
    </r>
  </si>
  <si>
    <t>IsUseAtOnce</t>
  </si>
  <si>
    <r>
      <rPr>
        <sz val="11"/>
        <color rgb="FF000000"/>
        <rFont val="宋体"/>
        <family val="3"/>
        <charset val="134"/>
      </rPr>
      <t>Quality</t>
    </r>
  </si>
  <si>
    <r>
      <rPr>
        <sz val="11"/>
        <color rgb="FF000000"/>
        <rFont val="宋体"/>
        <family val="3"/>
        <charset val="134"/>
      </rPr>
      <t>BagType</t>
    </r>
  </si>
  <si>
    <t>RankWeight</t>
  </si>
  <si>
    <r>
      <rPr>
        <sz val="11"/>
        <color rgb="FF000000"/>
        <rFont val="宋体"/>
        <family val="3"/>
        <charset val="134"/>
      </rPr>
      <t>UseType</t>
    </r>
  </si>
  <si>
    <t>IsRed</t>
  </si>
  <si>
    <r>
      <rPr>
        <sz val="11"/>
        <color rgb="FF000000"/>
        <rFont val="宋体"/>
        <family val="3"/>
        <charset val="134"/>
      </rPr>
      <t>HoldTime</t>
    </r>
  </si>
  <si>
    <t>TranId</t>
  </si>
  <si>
    <t>GetWay</t>
  </si>
  <si>
    <t>InitialValue</t>
  </si>
  <si>
    <t>FlyNum</t>
  </si>
  <si>
    <t>int</t>
  </si>
  <si>
    <t>string</t>
  </si>
  <si>
    <t>list[string]</t>
  </si>
  <si>
    <t>int[]</t>
  </si>
  <si>
    <t>主键</t>
  </si>
  <si>
    <r>
      <rPr>
        <sz val="11"/>
        <color rgb="FF000000"/>
        <rFont val="宋体"/>
        <family val="3"/>
        <charset val="134"/>
      </rPr>
      <t>道具ID</t>
    </r>
  </si>
  <si>
    <r>
      <rPr>
        <sz val="11"/>
        <color rgb="FF000000"/>
        <rFont val="宋体"/>
        <family val="3"/>
        <charset val="134"/>
      </rPr>
      <t>备注</t>
    </r>
  </si>
  <si>
    <r>
      <rPr>
        <sz val="11"/>
        <color rgb="FF000000"/>
        <rFont val="宋体"/>
        <family val="3"/>
        <charset val="134"/>
      </rPr>
      <t>道具名</t>
    </r>
  </si>
  <si>
    <r>
      <rPr>
        <sz val="11"/>
        <color rgb="FF000000"/>
        <rFont val="宋体"/>
        <family val="3"/>
        <charset val="134"/>
      </rPr>
      <t>道具描述</t>
    </r>
  </si>
  <si>
    <r>
      <rPr>
        <sz val="11"/>
        <color rgb="FF000000"/>
        <rFont val="宋体"/>
        <family val="3"/>
        <charset val="134"/>
      </rPr>
      <t>图标图集</t>
    </r>
  </si>
  <si>
    <r>
      <rPr>
        <sz val="11"/>
        <color rgb="FF000000"/>
        <rFont val="宋体"/>
        <family val="3"/>
        <charset val="134"/>
      </rPr>
      <t>图标</t>
    </r>
  </si>
  <si>
    <r>
      <rPr>
        <sz val="11"/>
        <color rgb="FF000000"/>
        <rFont val="宋体"/>
        <family val="3"/>
        <charset val="134"/>
      </rPr>
      <t>道具类型</t>
    </r>
  </si>
  <si>
    <r>
      <rPr>
        <sz val="11"/>
        <color rgb="FF000000"/>
        <rFont val="宋体"/>
        <family val="3"/>
        <charset val="134"/>
      </rPr>
      <t>道具子类型</t>
    </r>
  </si>
  <si>
    <t>是否立即使用</t>
  </si>
  <si>
    <r>
      <rPr>
        <sz val="11"/>
        <color rgb="FF000000"/>
        <rFont val="宋体"/>
        <family val="3"/>
        <charset val="134"/>
      </rPr>
      <t>品质</t>
    </r>
  </si>
  <si>
    <r>
      <rPr>
        <sz val="11"/>
        <color rgb="FF000000"/>
        <rFont val="宋体"/>
        <family val="3"/>
        <charset val="134"/>
      </rPr>
      <t>所属背包</t>
    </r>
  </si>
  <si>
    <t>排序权重</t>
  </si>
  <si>
    <r>
      <rPr>
        <sz val="11"/>
        <color rgb="FF000000"/>
        <rFont val="宋体"/>
        <family val="3"/>
        <charset val="134"/>
      </rPr>
      <t>使用方法</t>
    </r>
  </si>
  <si>
    <t>是否红点</t>
  </si>
  <si>
    <r>
      <rPr>
        <sz val="11"/>
        <color rgb="FF000000"/>
        <rFont val="宋体"/>
        <family val="3"/>
        <charset val="134"/>
      </rPr>
      <t>持续时间</t>
    </r>
  </si>
  <si>
    <r>
      <rPr>
        <sz val="11"/>
        <color rgb="FF000000"/>
        <rFont val="宋体"/>
        <family val="3"/>
        <charset val="134"/>
      </rPr>
      <t>到期后转化</t>
    </r>
  </si>
  <si>
    <t>获取途径</t>
  </si>
  <si>
    <t>初始值</t>
  </si>
  <si>
    <t>飞行数量</t>
  </si>
  <si>
    <t>//序号</t>
  </si>
  <si>
    <t>道具类型 
+
道具品质
+
自增</t>
  </si>
  <si>
    <t>备注</t>
  </si>
  <si>
    <t>图标</t>
  </si>
  <si>
    <t>1 偷车钳（抽卡卷）
2 拆车零件（灵魂石）
3 改装件（橡果）
4 拆车件（卡牌）
5 货币
6 宝箱
7 装备
8 特殊
9 建造加速</t>
  </si>
  <si>
    <t>道具子类型</t>
  </si>
  <si>
    <t>2 立即使用，客户端处理
1 立即使用
0 不立即使用</t>
  </si>
  <si>
    <r>
      <rPr>
        <sz val="11"/>
        <color rgb="FF000000"/>
        <rFont val="宋体"/>
        <family val="3"/>
        <charset val="134"/>
      </rPr>
      <t xml:space="preserve">0 无
1 </t>
    </r>
    <r>
      <rPr>
        <sz val="11"/>
        <color theme="4"/>
        <rFont val="宋体"/>
        <family val="3"/>
        <charset val="134"/>
      </rPr>
      <t>稀有</t>
    </r>
    <r>
      <rPr>
        <sz val="11"/>
        <color rgb="FF000000"/>
        <rFont val="宋体"/>
        <family val="3"/>
        <charset val="134"/>
      </rPr>
      <t xml:space="preserve">
2 </t>
    </r>
    <r>
      <rPr>
        <sz val="11"/>
        <color rgb="FF7030A0"/>
        <rFont val="宋体"/>
        <family val="3"/>
        <charset val="134"/>
      </rPr>
      <t>精英</t>
    </r>
    <r>
      <rPr>
        <sz val="11"/>
        <color rgb="FF000000"/>
        <rFont val="宋体"/>
        <family val="3"/>
        <charset val="134"/>
      </rPr>
      <t xml:space="preserve">
3 </t>
    </r>
    <r>
      <rPr>
        <sz val="11"/>
        <color theme="5"/>
        <rFont val="宋体"/>
        <family val="3"/>
        <charset val="134"/>
      </rPr>
      <t>史诗</t>
    </r>
    <r>
      <rPr>
        <sz val="11"/>
        <color rgb="FF000000"/>
        <rFont val="宋体"/>
        <family val="3"/>
        <charset val="134"/>
      </rPr>
      <t xml:space="preserve">
4 </t>
    </r>
    <r>
      <rPr>
        <sz val="11"/>
        <color rgb="FFFF0000"/>
        <rFont val="宋体"/>
        <family val="3"/>
        <charset val="134"/>
      </rPr>
      <t>传说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0" tint="-0.499984740745262"/>
        <rFont val="宋体"/>
        <family val="3"/>
        <charset val="134"/>
      </rPr>
      <t>终极</t>
    </r>
  </si>
  <si>
    <t>0 不显示
1 货币
2 养成
3 宝藏
4 卡牌
5 装备</t>
  </si>
  <si>
    <t>道具在背包中按排序显示
权重小的显示在前面</t>
  </si>
  <si>
    <t>0 不可使用
1 X小时资源（手册、机油）
2 合成
3 随机宝箱
4 多选1宝箱
5 X小时资源（钞票）
6 建造加速
7 对应主楼等级资源</t>
  </si>
  <si>
    <t>1 可使用时有红点
0 无红点</t>
  </si>
  <si>
    <t>0 永久
1 时间，秒
2 时间戳</t>
  </si>
  <si>
    <t>要转化的道具ID</t>
  </si>
  <si>
    <t>获取途径Id</t>
  </si>
  <si>
    <t>初始化账号时默认赋予玩家的道具数量</t>
  </si>
  <si>
    <t>0=不飞
n=飞n个</t>
  </si>
  <si>
    <t>偷车钳</t>
  </si>
  <si>
    <t>[302,301,203,1001]</t>
  </si>
  <si>
    <t>史诗偷车钳</t>
  </si>
  <si>
    <t>[1001]</t>
  </si>
  <si>
    <t>限时行动偷车钳</t>
  </si>
  <si>
    <t>[303,301,1001]</t>
  </si>
  <si>
    <t>传说偷车钳</t>
  </si>
  <si>
    <t>[1001,303]</t>
  </si>
  <si>
    <t>精英级零件</t>
  </si>
  <si>
    <t>[1006]</t>
  </si>
  <si>
    <t>史诗级零件（不含神魔）</t>
  </si>
  <si>
    <t>[]</t>
  </si>
  <si>
    <t>史诗级零件（含神魔）</t>
  </si>
  <si>
    <t>史诗级零件（仅神魔）</t>
  </si>
  <si>
    <t>西部改装件</t>
  </si>
  <si>
    <t>[105,203,1001,1006]</t>
  </si>
  <si>
    <t>东部改装件</t>
  </si>
  <si>
    <t>硅谷改装件</t>
  </si>
  <si>
    <t>霓虹改装件</t>
  </si>
  <si>
    <t>万能改装件</t>
  </si>
  <si>
    <t>[105,1001]</t>
  </si>
  <si>
    <t>喷火枪</t>
  </si>
  <si>
    <t>[105]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</si>
  <si>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</si>
  <si>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</si>
  <si>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</si>
  <si>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</si>
  <si>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</si>
  <si>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</si>
  <si>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</si>
  <si>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筹码</t>
  </si>
  <si>
    <t>榴弹</t>
  </si>
  <si>
    <t>机枪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</si>
  <si>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</si>
  <si>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</si>
  <si>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</si>
  <si>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</si>
  <si>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</si>
  <si>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</si>
  <si>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</si>
  <si>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</si>
  <si>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</si>
  <si>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</si>
  <si>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</si>
  <si>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</si>
  <si>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</si>
  <si>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</si>
  <si>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冰弹手炮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</si>
  <si>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</si>
  <si>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</si>
  <si>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</si>
  <si>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</si>
  <si>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</si>
  <si>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</si>
  <si>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</si>
  <si>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</si>
  <si>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</si>
  <si>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</si>
  <si>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</si>
  <si>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</si>
  <si>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</si>
  <si>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</si>
  <si>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小弟A</t>
  </si>
  <si>
    <t>小弟B</t>
  </si>
  <si>
    <t>小弟C</t>
  </si>
  <si>
    <t>小弟D</t>
  </si>
  <si>
    <t>小弟E</t>
  </si>
  <si>
    <t>龙焰晶</t>
  </si>
  <si>
    <t>钻石</t>
  </si>
  <si>
    <t>钞票</t>
  </si>
  <si>
    <t>[101]</t>
  </si>
  <si>
    <t>改装手册</t>
  </si>
  <si>
    <t>[103,104,1006]</t>
  </si>
  <si>
    <t>机油</t>
  </si>
  <si>
    <t>[103,104,1006,203]</t>
  </si>
  <si>
    <t>多莉的兑换券</t>
  </si>
  <si>
    <t>废铁</t>
  </si>
  <si>
    <t>ItemName50007</t>
  </si>
  <si>
    <t>ItemDescribe50007</t>
  </si>
  <si>
    <t>SpriteUi/Common/Item/Icon/50007</t>
  </si>
  <si>
    <t>{"UseType":0,"Params":[]}</t>
  </si>
  <si>
    <t>石油</t>
  </si>
  <si>
    <t>ItemName50008</t>
  </si>
  <si>
    <t>ItemDescribe50008</t>
  </si>
  <si>
    <t>SpriteUi/Common/Item/Icon/50008</t>
  </si>
  <si>
    <t>骷髅币</t>
  </si>
  <si>
    <t>ItemName50009</t>
  </si>
  <si>
    <t>ItemDescribe50009</t>
  </si>
  <si>
    <t>SpriteUi/Common/Item/Icon/50009</t>
  </si>
  <si>
    <t>钞票（1秒）</t>
  </si>
  <si>
    <t>改装手册（1秒）</t>
  </si>
  <si>
    <t>机油（1秒）</t>
  </si>
  <si>
    <t>钞票箱（2小时）</t>
  </si>
  <si>
    <t>改装手册箱（2小时）</t>
  </si>
  <si>
    <t>机油箱（2小时）</t>
  </si>
  <si>
    <t>钞票箱（8小时）</t>
  </si>
  <si>
    <t>改装手册箱（8小时）</t>
  </si>
  <si>
    <t>机油箱（8小时）</t>
  </si>
  <si>
    <t>钞票箱（24小时）</t>
  </si>
  <si>
    <t>改装手册箱（24小时）</t>
  </si>
  <si>
    <t>机油箱（24小时）</t>
  </si>
  <si>
    <t>钞票箱（3天）</t>
  </si>
  <si>
    <t>改装手册箱（3天）</t>
  </si>
  <si>
    <t>机油箱（3天）</t>
  </si>
  <si>
    <t>骷髅币箱（2小时）</t>
  </si>
  <si>
    <t>{"UseType":5,"Params":[{"ItemId":50003,"Time":7200}]}</t>
  </si>
  <si>
    <t>废铁箱（2小时）</t>
  </si>
  <si>
    <t>{"UseType":1,"Params":[{"ItemId":50004,"Time":7200}]}</t>
  </si>
  <si>
    <t>石油箱（2小时）</t>
  </si>
  <si>
    <t>{"UseType":1,"Params":[{"ItemId":50005,"Time":7200}]}</t>
  </si>
  <si>
    <t>骷髅币箱（8小时）</t>
  </si>
  <si>
    <t>废铁箱（8小时）</t>
  </si>
  <si>
    <t>石油箱（8小时）</t>
  </si>
  <si>
    <t>骷髅币箱（24小时）</t>
  </si>
  <si>
    <t>废铁箱（24小时）</t>
  </si>
  <si>
    <t>石油箱（24小时）</t>
  </si>
  <si>
    <t>史诗级英雄自选宝箱</t>
  </si>
  <si>
    <t>SpriteUi/Common/Item/Icon/60101</t>
  </si>
  <si>
    <t>精英级英雄自选宝箱</t>
  </si>
  <si>
    <t>SpriteUi/Common/Item/Icon/60102</t>
  </si>
  <si>
    <t>招募自选宝箱</t>
  </si>
  <si>
    <t>SpriteUi/Common/Item/Icon/60103</t>
  </si>
  <si>
    <t>资源自选宝箱</t>
  </si>
  <si>
    <t>SpriteUi/Common/Item/Icon/60104</t>
  </si>
  <si>
    <t>基础货币自选宝箱</t>
  </si>
  <si>
    <t>SpriteUi/Common/Item/Icon/60105</t>
  </si>
  <si>
    <t>战令积分</t>
  </si>
  <si>
    <t>SpriteUi/Common/Item/Icon/</t>
  </si>
  <si>
    <t>复活药水</t>
  </si>
  <si>
    <t>建筑队列1</t>
  </si>
  <si>
    <t>SpriteUi/Common/Item/Icon/81001</t>
  </si>
  <si>
    <t>建筑队列2</t>
  </si>
  <si>
    <t>建筑队列3</t>
  </si>
  <si>
    <t>建筑队列4</t>
  </si>
  <si>
    <t>1M加速</t>
  </si>
  <si>
    <t>{"UseType":6,"Params":[{"Time":60}]}</t>
  </si>
  <si>
    <t>5M加速</t>
  </si>
  <si>
    <t>{"UseType":6,"Params":[{"Time":300}]}</t>
  </si>
  <si>
    <t>15M加速</t>
  </si>
  <si>
    <t>{"UseType":6,"Params":[{"Time":900}]}</t>
  </si>
  <si>
    <t>30M加速</t>
  </si>
  <si>
    <t>{"UseType":6,"Params":[{"Time":1800}]}</t>
  </si>
  <si>
    <t>60M加速</t>
  </si>
  <si>
    <t>{"UseType":6,"Params":[{"Time":3600}]}</t>
  </si>
  <si>
    <t>[</t>
  </si>
  <si>
    <t>:</t>
  </si>
  <si>
    <t>,</t>
  </si>
  <si>
    <t>]</t>
  </si>
  <si>
    <t>"</t>
  </si>
  <si>
    <t>{</t>
  </si>
  <si>
    <t>}</t>
  </si>
  <si>
    <t>UseType</t>
  </si>
  <si>
    <t>不可使用</t>
  </si>
  <si>
    <t>根据产出效率和时间获取道具</t>
  </si>
  <si>
    <t>合成</t>
  </si>
  <si>
    <t>随机宝箱</t>
  </si>
  <si>
    <t>多选1宝箱</t>
  </si>
  <si>
    <t>Params</t>
  </si>
  <si>
    <t>ItemId</t>
  </si>
  <si>
    <t>参数</t>
  </si>
  <si>
    <t>值</t>
  </si>
  <si>
    <t>Cost</t>
  </si>
  <si>
    <t>DropTeamId</t>
  </si>
  <si>
    <t>Time</t>
  </si>
  <si>
    <t>Num</t>
  </si>
  <si>
    <r>
      <rPr>
        <sz val="11"/>
        <color rgb="FF000000"/>
        <rFont val="宋体"/>
        <family val="3"/>
        <charset val="134"/>
      </rPr>
      <t>招募自选宝箱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</si>
  <si>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</si>
  <si>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</si>
  <si>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</si>
  <si>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限时行动偷车钳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</si>
  <si>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</si>
  <si>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传说偷车钳</t>
    </r>
  </si>
  <si>
    <r>
      <rPr>
        <sz val="11"/>
        <color rgb="FF000000"/>
        <rFont val="宋体"/>
        <family val="3"/>
        <charset val="134"/>
      </rPr>
      <t>资源自选宝箱</t>
    </r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</si>
  <si>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</si>
  <si>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</si>
  <si>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r>
      <rPr>
        <sz val="11"/>
        <color rgb="FF000000"/>
        <rFont val="宋体"/>
        <family val="3"/>
        <charset val="134"/>
      </rPr>
      <t>精英级零件</t>
    </r>
  </si>
  <si>
    <t>标题Key</t>
  </si>
  <si>
    <t>是否有跳转</t>
  </si>
  <si>
    <t>可获取道具</t>
  </si>
  <si>
    <t>额外信息</t>
  </si>
  <si>
    <t>大楼经营</t>
  </si>
  <si>
    <t>是</t>
  </si>
  <si>
    <t>钞票50003</t>
  </si>
  <si>
    <t>可获取数量 500</t>
  </si>
  <si>
    <t>秘密交易</t>
  </si>
  <si>
    <t>钞票50003、史诗偷车钳10002</t>
  </si>
  <si>
    <t>战斗挂机</t>
  </si>
  <si>
    <t>改装手册50004、机油50005</t>
  </si>
  <si>
    <t>战斗快速挂机</t>
  </si>
  <si>
    <t>剩余次数 1/5</t>
  </si>
  <si>
    <t>招募</t>
  </si>
  <si>
    <t>卡牌40001~41999、改装件30001~30005</t>
  </si>
  <si>
    <t>剩余抽卡卷 卷1数量 卷2数量</t>
  </si>
  <si>
    <t>每日Boss</t>
  </si>
  <si>
    <t>肉鸽</t>
  </si>
  <si>
    <t>爬塔</t>
  </si>
  <si>
    <t>今日开放 图1</t>
  </si>
  <si>
    <t>钻石兑换</t>
  </si>
  <si>
    <t>否</t>
  </si>
  <si>
    <t>商店</t>
  </si>
  <si>
    <t>可购买数量 5</t>
  </si>
  <si>
    <t>招募商店</t>
  </si>
  <si>
    <t>每日Boss商店</t>
  </si>
  <si>
    <t>商城</t>
  </si>
  <si>
    <t>精选礼包</t>
  </si>
  <si>
    <t>限时礼包</t>
  </si>
  <si>
    <t>常驻礼包</t>
  </si>
  <si>
    <t>月卡</t>
  </si>
  <si>
    <t>通行证</t>
  </si>
  <si>
    <t>商城月礼包</t>
  </si>
  <si>
    <t>商城双周礼包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</si>
</sst>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\$#,##0.00"/>
  </numFmts>
  <fonts count="9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8" fontId="1" fillId="4" borderId="1" xfId="0" applyNumberFormat="1" applyFont="1" applyFill="1" applyBorder="1" applyAlignment="1">
      <alignment horizontal="center" vertical="center"/>
    </xf>
    <xf numFmtId="178" fontId="1" fillId="1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2540</xdr:colOff>
      <xdr:row>4</xdr:row>
      <xdr:rowOff>58420</xdr:rowOff>
    </xdr:from>
    <xdr:to>
      <xdr:col>17</xdr:col>
      <xdr:colOff>212090</xdr:colOff>
      <xdr:row>13</xdr:row>
      <xdr:rowOff>113665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04415" y="744220"/>
          <a:ext cx="1581150" cy="159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28575</xdr:colOff>
      <xdr:row>14</xdr:row>
      <xdr:rowOff>38100</xdr:rowOff>
    </xdr:from>
    <xdr:to>
      <xdr:col>17</xdr:col>
      <xdr:colOff>189865</xdr:colOff>
      <xdr:row>25</xdr:row>
      <xdr:rowOff>111760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30450" y="2438400"/>
          <a:ext cx="1532890" cy="1959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17</xdr:col>
      <xdr:colOff>266700</xdr:colOff>
      <xdr:row>37</xdr:row>
      <xdr:rowOff>12700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01875" y="4457700"/>
          <a:ext cx="1638300" cy="189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9525</xdr:colOff>
      <xdr:row>37</xdr:row>
      <xdr:rowOff>28575</xdr:rowOff>
    </xdr:from>
    <xdr:to>
      <xdr:col>17</xdr:col>
      <xdr:colOff>252095</xdr:colOff>
      <xdr:row>50</xdr:row>
      <xdr:rowOff>1270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11400" y="6372225"/>
          <a:ext cx="1614170" cy="220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31115</xdr:colOff>
      <xdr:row>50</xdr:row>
      <xdr:rowOff>24765</xdr:rowOff>
    </xdr:from>
    <xdr:to>
      <xdr:col>22</xdr:col>
      <xdr:colOff>335915</xdr:colOff>
      <xdr:row>53</xdr:row>
      <xdr:rowOff>53340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090390" y="8597265"/>
          <a:ext cx="30480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80645</xdr:colOff>
      <xdr:row>76</xdr:row>
      <xdr:rowOff>57785</xdr:rowOff>
    </xdr:from>
    <xdr:to>
      <xdr:col>23</xdr:col>
      <xdr:colOff>442595</xdr:colOff>
      <xdr:row>79</xdr:row>
      <xdr:rowOff>105410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25720" y="13087985"/>
          <a:ext cx="31051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195580</xdr:colOff>
      <xdr:row>87</xdr:row>
      <xdr:rowOff>149860</xdr:rowOff>
    </xdr:from>
    <xdr:to>
      <xdr:col>23</xdr:col>
      <xdr:colOff>414655</xdr:colOff>
      <xdr:row>91</xdr:row>
      <xdr:rowOff>6985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40655" y="15066010"/>
          <a:ext cx="296227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590550</xdr:colOff>
      <xdr:row>26</xdr:row>
      <xdr:rowOff>152400</xdr:rowOff>
    </xdr:from>
    <xdr:to>
      <xdr:col>22</xdr:col>
      <xdr:colOff>152400</xdr:colOff>
      <xdr:row>30</xdr:row>
      <xdr:rowOff>19050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964025" y="46101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628650</xdr:colOff>
      <xdr:row>38</xdr:row>
      <xdr:rowOff>9525</xdr:rowOff>
    </xdr:from>
    <xdr:to>
      <xdr:col>22</xdr:col>
      <xdr:colOff>257175</xdr:colOff>
      <xdr:row>41</xdr:row>
      <xdr:rowOff>66675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002125" y="6524625"/>
          <a:ext cx="30575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609600</xdr:colOff>
      <xdr:row>4</xdr:row>
      <xdr:rowOff>76200</xdr:rowOff>
    </xdr:from>
    <xdr:to>
      <xdr:col>22</xdr:col>
      <xdr:colOff>171450</xdr:colOff>
      <xdr:row>7</xdr:row>
      <xdr:rowOff>114300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983075" y="762000"/>
          <a:ext cx="2990850" cy="55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109855</xdr:colOff>
      <xdr:row>83</xdr:row>
      <xdr:rowOff>24130</xdr:rowOff>
    </xdr:from>
    <xdr:to>
      <xdr:col>23</xdr:col>
      <xdr:colOff>338455</xdr:colOff>
      <xdr:row>86</xdr:row>
      <xdr:rowOff>71755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854930" y="14254480"/>
          <a:ext cx="297180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50</xdr:row>
      <xdr:rowOff>122555</xdr:rowOff>
    </xdr:from>
    <xdr:to>
      <xdr:col>17</xdr:col>
      <xdr:colOff>295910</xdr:colOff>
      <xdr:row>67</xdr:row>
      <xdr:rowOff>163830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001875" y="8695055"/>
          <a:ext cx="1667510" cy="295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1"/>
  <sheetViews>
    <sheetView tabSelected="1" workbookViewId="0">
      <pane xSplit="4" ySplit="4" topLeftCell="K98" activePane="bottomRight" state="frozen"/>
      <selection pane="topRight"/>
      <selection pane="bottomLeft"/>
      <selection pane="bottomRight" activeCell="O103" sqref="O103"/>
    </sheetView>
  </sheetViews>
  <sheetFormatPr defaultColWidth="9" defaultRowHeight="13.5" x14ac:dyDescent="0.15"/>
  <cols>
    <col min="1" max="3" width="9.125" style="4" customWidth="1"/>
    <col min="4" max="4" width="27.5" style="4" customWidth="1"/>
    <col min="5" max="5" width="14.875" style="4" customWidth="1"/>
    <col min="6" max="6" width="19.375" style="4" customWidth="1"/>
    <col min="7" max="7" width="9.125" style="4" customWidth="1"/>
    <col min="8" max="8" width="34.875" style="4" customWidth="1"/>
    <col min="9" max="9" width="25.5" style="4" customWidth="1"/>
    <col min="10" max="11" width="19.5" style="4" customWidth="1"/>
    <col min="12" max="12" width="11.375" style="4" customWidth="1"/>
    <col min="13" max="13" width="9.125" style="4" customWidth="1"/>
    <col min="14" max="14" width="26.5" style="4" customWidth="1"/>
    <col min="15" max="15" width="41.625" style="4" customWidth="1"/>
    <col min="16" max="16" width="13.375" style="4" customWidth="1"/>
    <col min="17" max="17" width="12.5" style="4" customWidth="1"/>
    <col min="18" max="21" width="10.625" style="4" customWidth="1"/>
    <col min="22" max="16384" width="9" style="1"/>
  </cols>
  <sheetData>
    <row r="1" spans="1:2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x14ac:dyDescent="0.15">
      <c r="A2" s="2" t="s">
        <v>21</v>
      </c>
      <c r="B2" s="2" t="s">
        <v>21</v>
      </c>
      <c r="C2" s="2" t="s">
        <v>22</v>
      </c>
      <c r="D2" s="2" t="s">
        <v>22</v>
      </c>
      <c r="E2" s="2" t="s">
        <v>22</v>
      </c>
      <c r="F2" s="2" t="s">
        <v>22</v>
      </c>
      <c r="G2" s="2" t="s">
        <v>22</v>
      </c>
      <c r="H2" s="2" t="s">
        <v>22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2" t="s">
        <v>21</v>
      </c>
      <c r="O2" s="2" t="s">
        <v>23</v>
      </c>
      <c r="P2" s="2" t="s">
        <v>21</v>
      </c>
      <c r="Q2" s="2" t="s">
        <v>21</v>
      </c>
      <c r="R2" s="2" t="s">
        <v>21</v>
      </c>
      <c r="S2" s="2" t="s">
        <v>24</v>
      </c>
      <c r="T2" s="2" t="s">
        <v>21</v>
      </c>
      <c r="U2" s="2" t="s">
        <v>21</v>
      </c>
    </row>
    <row r="3" spans="1:21" x14ac:dyDescent="0.15">
      <c r="A3" s="2" t="s">
        <v>25</v>
      </c>
      <c r="B3" s="2" t="s">
        <v>26</v>
      </c>
      <c r="C3" s="2" t="s">
        <v>27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38</v>
      </c>
      <c r="P3" s="2" t="s">
        <v>39</v>
      </c>
      <c r="Q3" s="2" t="s">
        <v>40</v>
      </c>
      <c r="R3" s="2" t="s">
        <v>41</v>
      </c>
      <c r="S3" s="2" t="s">
        <v>42</v>
      </c>
      <c r="T3" s="2" t="s">
        <v>43</v>
      </c>
      <c r="U3" s="2" t="s">
        <v>44</v>
      </c>
    </row>
    <row r="4" spans="1:21" s="18" customFormat="1" ht="198" customHeight="1" x14ac:dyDescent="0.15">
      <c r="A4" s="15" t="s">
        <v>45</v>
      </c>
      <c r="B4" s="15" t="s">
        <v>46</v>
      </c>
      <c r="C4" s="15" t="s">
        <v>47</v>
      </c>
      <c r="D4" s="15" t="s">
        <v>47</v>
      </c>
      <c r="E4" s="15" t="s">
        <v>28</v>
      </c>
      <c r="F4" s="15" t="s">
        <v>29</v>
      </c>
      <c r="G4" s="15" t="s">
        <v>30</v>
      </c>
      <c r="H4" s="15" t="s">
        <v>48</v>
      </c>
      <c r="I4" s="15" t="s">
        <v>49</v>
      </c>
      <c r="J4" s="15" t="s">
        <v>50</v>
      </c>
      <c r="K4" s="15" t="s">
        <v>51</v>
      </c>
      <c r="L4" s="15" t="s">
        <v>52</v>
      </c>
      <c r="M4" s="15" t="s">
        <v>53</v>
      </c>
      <c r="N4" s="15" t="s">
        <v>54</v>
      </c>
      <c r="O4" s="15" t="s">
        <v>55</v>
      </c>
      <c r="P4" s="15" t="s">
        <v>56</v>
      </c>
      <c r="Q4" s="15" t="s">
        <v>57</v>
      </c>
      <c r="R4" s="15" t="s">
        <v>58</v>
      </c>
      <c r="S4" s="15" t="s">
        <v>59</v>
      </c>
      <c r="T4" s="15" t="s">
        <v>60</v>
      </c>
      <c r="U4" s="15" t="s">
        <v>61</v>
      </c>
    </row>
    <row r="5" spans="1:21" x14ac:dyDescent="0.15">
      <c r="A5" s="4">
        <f>B5</f>
        <v>10001</v>
      </c>
      <c r="B5" s="4">
        <f>I5*10000+C5</f>
        <v>10001</v>
      </c>
      <c r="C5" s="4">
        <v>1</v>
      </c>
      <c r="D5" s="6" t="s">
        <v>62</v>
      </c>
      <c r="E5" s="4" t="str">
        <f>"ItemName"&amp;B5</f>
        <v>ItemName10001</v>
      </c>
      <c r="F5" s="4" t="str">
        <f>"ItemDescribe"&amp;B5</f>
        <v>ItemDescribe10001</v>
      </c>
      <c r="H5" s="4" t="str">
        <f>_xlfn.CONCAT("SpriteUi/Common/Item/Icon/",$B5)</f>
        <v>SpriteUi/Common/Item/Icon/10001</v>
      </c>
      <c r="I5" s="4">
        <v>1</v>
      </c>
      <c r="J5" s="4">
        <v>0</v>
      </c>
      <c r="K5" s="4">
        <v>0</v>
      </c>
      <c r="L5" s="6">
        <v>3</v>
      </c>
      <c r="M5" s="4">
        <v>2</v>
      </c>
      <c r="N5" s="4">
        <f>B5</f>
        <v>10001</v>
      </c>
      <c r="O5" s="4" t="str">
        <f>_xlfn.XLOOKUP($B5,使用方法!$F$15:$F$1000,使用方法!$AB$15:$AB$1000,使用方法!$AB$13,0)</f>
        <v>{"UseType":0,"Params":[]}</v>
      </c>
      <c r="P5" s="4">
        <v>0</v>
      </c>
      <c r="Q5" s="4">
        <v>0</v>
      </c>
      <c r="R5" s="4">
        <v>0</v>
      </c>
      <c r="S5" s="4" t="s">
        <v>63</v>
      </c>
      <c r="T5" s="4">
        <v>0</v>
      </c>
      <c r="U5" s="4">
        <v>1</v>
      </c>
    </row>
    <row r="6" spans="1:21" x14ac:dyDescent="0.15">
      <c r="A6" s="4">
        <f t="shared" ref="A6:A37" si="0">B6</f>
        <v>10002</v>
      </c>
      <c r="B6" s="4">
        <f t="shared" ref="B6:B37" si="1">I6*10000+C6</f>
        <v>10002</v>
      </c>
      <c r="C6" s="4">
        <v>2</v>
      </c>
      <c r="D6" s="5" t="s">
        <v>64</v>
      </c>
      <c r="E6" s="4" t="str">
        <f t="shared" ref="E6:E52" si="2">"ItemName"&amp;B6</f>
        <v>ItemName10002</v>
      </c>
      <c r="F6" s="4" t="str">
        <f t="shared" ref="F6:F52" si="3">"ItemDescribe"&amp;B6</f>
        <v>ItemDescribe10002</v>
      </c>
      <c r="H6" s="4" t="str">
        <f t="shared" ref="H6:H10" si="4">_xlfn.CONCAT("SpriteUi/Common/Item/Icon/",$B6)</f>
        <v>SpriteUi/Common/Item/Icon/10002</v>
      </c>
      <c r="I6" s="4">
        <v>1</v>
      </c>
      <c r="J6" s="4">
        <v>0</v>
      </c>
      <c r="K6" s="4">
        <v>0</v>
      </c>
      <c r="L6" s="5">
        <v>4</v>
      </c>
      <c r="M6" s="4">
        <v>2</v>
      </c>
      <c r="N6" s="4">
        <f t="shared" ref="N6:N52" si="5">B6</f>
        <v>10002</v>
      </c>
      <c r="O6" s="4" t="str">
        <f>_xlfn.XLOOKUP($B6,使用方法!$F$15:$F$1000,使用方法!$AB$15:$AB$1000,使用方法!$AB$13,0)</f>
        <v>{"UseType":0,"Params":[]}</v>
      </c>
      <c r="P6" s="4">
        <v>0</v>
      </c>
      <c r="Q6" s="4">
        <v>0</v>
      </c>
      <c r="R6" s="4">
        <v>0</v>
      </c>
      <c r="S6" s="4" t="s">
        <v>65</v>
      </c>
      <c r="T6" s="4">
        <v>0</v>
      </c>
      <c r="U6" s="4">
        <v>1</v>
      </c>
    </row>
    <row r="7" spans="1:21" x14ac:dyDescent="0.15">
      <c r="A7" s="4">
        <f t="shared" si="0"/>
        <v>10003</v>
      </c>
      <c r="B7" s="4">
        <f t="shared" si="1"/>
        <v>10003</v>
      </c>
      <c r="C7" s="4">
        <v>3</v>
      </c>
      <c r="D7" s="5" t="s">
        <v>66</v>
      </c>
      <c r="E7" s="4" t="str">
        <f t="shared" si="2"/>
        <v>ItemName10003</v>
      </c>
      <c r="F7" s="4" t="str">
        <f t="shared" si="3"/>
        <v>ItemDescribe10003</v>
      </c>
      <c r="H7" s="4" t="str">
        <f t="shared" si="4"/>
        <v>SpriteUi/Common/Item/Icon/10003</v>
      </c>
      <c r="I7" s="4">
        <v>1</v>
      </c>
      <c r="J7" s="4">
        <v>0</v>
      </c>
      <c r="K7" s="4">
        <v>0</v>
      </c>
      <c r="L7" s="5">
        <v>4</v>
      </c>
      <c r="M7" s="4">
        <v>2</v>
      </c>
      <c r="N7" s="4">
        <f t="shared" si="5"/>
        <v>10003</v>
      </c>
      <c r="O7" s="4" t="str">
        <f>_xlfn.XLOOKUP($B7,使用方法!$F$15:$F$1000,使用方法!$AB$15:$AB$1000,使用方法!$AB$13,0)</f>
        <v>{"UseType":0,"Params":[]}</v>
      </c>
      <c r="P7" s="4">
        <v>0</v>
      </c>
      <c r="Q7" s="4">
        <v>0</v>
      </c>
      <c r="R7" s="4">
        <v>0</v>
      </c>
      <c r="S7" s="4" t="s">
        <v>67</v>
      </c>
      <c r="T7" s="4">
        <v>0</v>
      </c>
      <c r="U7" s="4">
        <v>1</v>
      </c>
    </row>
    <row r="8" spans="1:21" x14ac:dyDescent="0.15">
      <c r="A8" s="4">
        <f t="shared" si="0"/>
        <v>10004</v>
      </c>
      <c r="B8" s="4">
        <f t="shared" si="1"/>
        <v>10004</v>
      </c>
      <c r="C8" s="4">
        <v>4</v>
      </c>
      <c r="D8" s="5" t="s">
        <v>68</v>
      </c>
      <c r="E8" s="4" t="str">
        <f t="shared" si="2"/>
        <v>ItemName10004</v>
      </c>
      <c r="F8" s="4" t="str">
        <f t="shared" si="3"/>
        <v>ItemDescribe10004</v>
      </c>
      <c r="H8" s="4" t="str">
        <f t="shared" si="4"/>
        <v>SpriteUi/Common/Item/Icon/10004</v>
      </c>
      <c r="I8" s="4">
        <v>1</v>
      </c>
      <c r="J8" s="4">
        <v>0</v>
      </c>
      <c r="K8" s="4">
        <v>0</v>
      </c>
      <c r="L8" s="5">
        <v>4</v>
      </c>
      <c r="M8" s="4">
        <v>2</v>
      </c>
      <c r="N8" s="4">
        <f t="shared" si="5"/>
        <v>10004</v>
      </c>
      <c r="O8" s="4" t="str">
        <f>_xlfn.XLOOKUP($B8,使用方法!$F$15:$F$1000,使用方法!$AB$15:$AB$1000,使用方法!$AB$13,0)</f>
        <v>{"UseType":0,"Params":[]}</v>
      </c>
      <c r="P8" s="4">
        <v>0</v>
      </c>
      <c r="Q8" s="4">
        <v>0</v>
      </c>
      <c r="R8" s="4">
        <v>0</v>
      </c>
      <c r="S8" s="4" t="s">
        <v>69</v>
      </c>
      <c r="T8" s="4">
        <v>0</v>
      </c>
      <c r="U8" s="4">
        <v>1</v>
      </c>
    </row>
    <row r="9" spans="1:21" x14ac:dyDescent="0.15">
      <c r="A9" s="4">
        <f t="shared" si="0"/>
        <v>20001</v>
      </c>
      <c r="B9" s="4">
        <f t="shared" si="1"/>
        <v>20001</v>
      </c>
      <c r="C9" s="4">
        <v>1</v>
      </c>
      <c r="D9" s="7" t="s">
        <v>70</v>
      </c>
      <c r="E9" s="4" t="str">
        <f t="shared" si="2"/>
        <v>ItemName20001</v>
      </c>
      <c r="F9" s="4" t="str">
        <f t="shared" si="3"/>
        <v>ItemDescribe20001</v>
      </c>
      <c r="H9" s="4" t="str">
        <f t="shared" si="4"/>
        <v>SpriteUi/Common/Item/Icon/20001</v>
      </c>
      <c r="I9" s="4">
        <v>2</v>
      </c>
      <c r="J9" s="4">
        <v>0</v>
      </c>
      <c r="K9" s="4">
        <v>0</v>
      </c>
      <c r="L9" s="7">
        <v>2</v>
      </c>
      <c r="M9" s="4">
        <v>3</v>
      </c>
      <c r="N9" s="4">
        <f t="shared" si="5"/>
        <v>20001</v>
      </c>
      <c r="O9" s="4" t="str">
        <f>_xlfn.XLOOKUP($B9,使用方法!$F$15:$F$1000,使用方法!$AB$15:$AB$1000,使用方法!$AB$13,0)</f>
        <v>{"UseType":2,"Params":[{"Cost":60,"DropTeamId":50001}]}</v>
      </c>
      <c r="P9" s="4">
        <v>1</v>
      </c>
      <c r="Q9" s="4">
        <v>0</v>
      </c>
      <c r="R9" s="4">
        <v>0</v>
      </c>
      <c r="S9" s="4" t="s">
        <v>71</v>
      </c>
      <c r="T9" s="4">
        <v>0</v>
      </c>
      <c r="U9" s="4">
        <v>1</v>
      </c>
    </row>
    <row r="10" spans="1:21" x14ac:dyDescent="0.15">
      <c r="A10" s="4">
        <f t="shared" si="0"/>
        <v>20002</v>
      </c>
      <c r="B10" s="4">
        <f t="shared" si="1"/>
        <v>20002</v>
      </c>
      <c r="C10" s="4">
        <v>2</v>
      </c>
      <c r="D10" s="6" t="s">
        <v>72</v>
      </c>
      <c r="E10" s="4" t="str">
        <f t="shared" si="2"/>
        <v>ItemName20002</v>
      </c>
      <c r="F10" s="4" t="str">
        <f t="shared" si="3"/>
        <v>ItemDescribe20002</v>
      </c>
      <c r="H10" s="4" t="str">
        <f t="shared" si="4"/>
        <v>SpriteUi/Common/Item/Icon/20002</v>
      </c>
      <c r="I10" s="4">
        <v>2</v>
      </c>
      <c r="J10" s="4">
        <v>0</v>
      </c>
      <c r="K10" s="4">
        <v>0</v>
      </c>
      <c r="L10" s="6">
        <v>3</v>
      </c>
      <c r="M10" s="4">
        <v>3</v>
      </c>
      <c r="N10" s="4">
        <f t="shared" si="5"/>
        <v>20002</v>
      </c>
      <c r="O10" s="4" t="str">
        <f>_xlfn.XLOOKUP($B10,使用方法!$F$15:$F$1000,使用方法!$AB$15:$AB$1000,使用方法!$AB$13,0)</f>
        <v>{"UseType":2,"Params":[{"Cost":60,"DropTeamId":50002}]}</v>
      </c>
      <c r="P10" s="4">
        <v>1</v>
      </c>
      <c r="Q10" s="4">
        <v>0</v>
      </c>
      <c r="R10" s="4">
        <v>0</v>
      </c>
      <c r="S10" s="4" t="s">
        <v>73</v>
      </c>
      <c r="T10" s="4">
        <v>0</v>
      </c>
      <c r="U10" s="4">
        <v>1</v>
      </c>
    </row>
    <row r="11" spans="1:21" x14ac:dyDescent="0.15">
      <c r="A11" s="4" t="str">
        <f>"//"&amp;B11</f>
        <v>//20003</v>
      </c>
      <c r="B11" s="4">
        <f t="shared" si="1"/>
        <v>20003</v>
      </c>
      <c r="C11" s="4">
        <v>3</v>
      </c>
      <c r="D11" s="6" t="s">
        <v>74</v>
      </c>
      <c r="E11" s="4" t="str">
        <f t="shared" si="2"/>
        <v>ItemName20003</v>
      </c>
      <c r="F11" s="4" t="str">
        <f t="shared" si="3"/>
        <v>ItemDescribe20003</v>
      </c>
      <c r="H11" s="4" t="str">
        <f>$H10</f>
        <v>SpriteUi/Common/Item/Icon/20002</v>
      </c>
      <c r="I11" s="4">
        <v>2</v>
      </c>
      <c r="J11" s="4">
        <v>0</v>
      </c>
      <c r="K11" s="4">
        <v>0</v>
      </c>
      <c r="L11" s="6">
        <v>3</v>
      </c>
      <c r="M11" s="4">
        <v>3</v>
      </c>
      <c r="N11" s="4">
        <f t="shared" si="5"/>
        <v>20003</v>
      </c>
      <c r="O11" s="4" t="str">
        <f>_xlfn.XLOOKUP($B11,使用方法!$F$15:$F$1000,使用方法!$AB$15:$AB$1000,使用方法!$AB$13,0)</f>
        <v>{"UseType":2,"Params":[{"Cost":60,"DropTeamId":50003}]}</v>
      </c>
      <c r="P11" s="4">
        <v>1</v>
      </c>
      <c r="Q11" s="4">
        <v>0</v>
      </c>
      <c r="R11" s="4">
        <v>0</v>
      </c>
      <c r="S11" s="4" t="s">
        <v>73</v>
      </c>
      <c r="T11" s="4">
        <v>0</v>
      </c>
      <c r="U11" s="4">
        <v>1</v>
      </c>
    </row>
    <row r="12" spans="1:21" x14ac:dyDescent="0.15">
      <c r="A12" s="4" t="str">
        <f>"//"&amp;B12</f>
        <v>//20004</v>
      </c>
      <c r="B12" s="4">
        <f t="shared" si="1"/>
        <v>20004</v>
      </c>
      <c r="C12" s="4">
        <v>4</v>
      </c>
      <c r="D12" s="6" t="s">
        <v>75</v>
      </c>
      <c r="E12" s="4" t="str">
        <f t="shared" si="2"/>
        <v>ItemName20004</v>
      </c>
      <c r="F12" s="4" t="str">
        <f t="shared" si="3"/>
        <v>ItemDescribe20004</v>
      </c>
      <c r="H12" s="4" t="str">
        <f>$H10</f>
        <v>SpriteUi/Common/Item/Icon/20002</v>
      </c>
      <c r="I12" s="4">
        <v>2</v>
      </c>
      <c r="J12" s="4">
        <v>0</v>
      </c>
      <c r="K12" s="4">
        <v>0</v>
      </c>
      <c r="L12" s="6">
        <v>3</v>
      </c>
      <c r="M12" s="4">
        <v>3</v>
      </c>
      <c r="N12" s="4">
        <f t="shared" si="5"/>
        <v>20004</v>
      </c>
      <c r="O12" s="4" t="str">
        <f>_xlfn.XLOOKUP($B12,使用方法!$F$15:$F$1000,使用方法!$AB$15:$AB$1000,使用方法!$AB$13,0)</f>
        <v>{"UseType":2,"Params":[{"Cost":60,"DropTeamId":50004}]}</v>
      </c>
      <c r="P12" s="4">
        <v>1</v>
      </c>
      <c r="Q12" s="4">
        <v>0</v>
      </c>
      <c r="R12" s="4">
        <v>0</v>
      </c>
      <c r="S12" s="4" t="s">
        <v>73</v>
      </c>
      <c r="T12" s="4">
        <v>0</v>
      </c>
      <c r="U12" s="4">
        <v>1</v>
      </c>
    </row>
    <row r="13" spans="1:21" x14ac:dyDescent="0.15">
      <c r="A13" s="4">
        <f t="shared" si="0"/>
        <v>30001</v>
      </c>
      <c r="B13" s="4">
        <f t="shared" si="1"/>
        <v>30001</v>
      </c>
      <c r="C13" s="4">
        <v>1</v>
      </c>
      <c r="D13" s="19" t="s">
        <v>76</v>
      </c>
      <c r="E13" s="4" t="str">
        <f t="shared" si="2"/>
        <v>ItemName30001</v>
      </c>
      <c r="F13" s="4" t="str">
        <f t="shared" si="3"/>
        <v>ItemDescribe30001</v>
      </c>
      <c r="H13" s="4" t="str">
        <f>_xlfn.CONCAT("SpriteUi/Common/Item/Icon/",$B13)</f>
        <v>SpriteUi/Common/Item/Icon/30001</v>
      </c>
      <c r="I13" s="4">
        <v>3</v>
      </c>
      <c r="J13" s="4">
        <v>0</v>
      </c>
      <c r="K13" s="4">
        <v>0</v>
      </c>
      <c r="L13" s="19">
        <v>1</v>
      </c>
      <c r="M13" s="4">
        <v>2</v>
      </c>
      <c r="N13" s="4">
        <f t="shared" si="5"/>
        <v>30001</v>
      </c>
      <c r="O13" s="4" t="str">
        <f>_xlfn.XLOOKUP($B13,使用方法!$F$15:$F$1000,使用方法!$AB$15:$AB$1000,使用方法!$AB$13,0)</f>
        <v>{"UseType":0,"Params":[]}</v>
      </c>
      <c r="P13" s="4">
        <v>0</v>
      </c>
      <c r="Q13" s="4">
        <v>0</v>
      </c>
      <c r="R13" s="4">
        <v>0</v>
      </c>
      <c r="S13" s="4" t="s">
        <v>77</v>
      </c>
      <c r="T13" s="4">
        <v>0</v>
      </c>
      <c r="U13" s="4">
        <v>1</v>
      </c>
    </row>
    <row r="14" spans="1:21" x14ac:dyDescent="0.15">
      <c r="A14" s="4">
        <f t="shared" si="0"/>
        <v>30002</v>
      </c>
      <c r="B14" s="4">
        <f t="shared" si="1"/>
        <v>30002</v>
      </c>
      <c r="C14" s="4">
        <v>2</v>
      </c>
      <c r="D14" s="19" t="s">
        <v>78</v>
      </c>
      <c r="E14" s="4" t="str">
        <f t="shared" si="2"/>
        <v>ItemName30002</v>
      </c>
      <c r="F14" s="4" t="str">
        <f t="shared" si="3"/>
        <v>ItemDescribe30002</v>
      </c>
      <c r="H14" s="4" t="str">
        <f t="shared" ref="H14:H17" si="6">_xlfn.CONCAT("SpriteUi/Common/Item/Icon/",$B14)</f>
        <v>SpriteUi/Common/Item/Icon/30002</v>
      </c>
      <c r="I14" s="4">
        <v>3</v>
      </c>
      <c r="J14" s="4">
        <v>0</v>
      </c>
      <c r="K14" s="4">
        <v>0</v>
      </c>
      <c r="L14" s="19">
        <v>1</v>
      </c>
      <c r="M14" s="4">
        <v>2</v>
      </c>
      <c r="N14" s="4">
        <f t="shared" si="5"/>
        <v>30002</v>
      </c>
      <c r="O14" s="4" t="str">
        <f>_xlfn.XLOOKUP($B14,使用方法!$F$15:$F$1000,使用方法!$AB$15:$AB$1000,使用方法!$AB$13,0)</f>
        <v>{"UseType":0,"Params":[]}</v>
      </c>
      <c r="P14" s="4">
        <v>0</v>
      </c>
      <c r="Q14" s="4">
        <v>0</v>
      </c>
      <c r="R14" s="4">
        <v>0</v>
      </c>
      <c r="S14" s="4" t="s">
        <v>77</v>
      </c>
      <c r="T14" s="4">
        <v>0</v>
      </c>
      <c r="U14" s="4">
        <v>1</v>
      </c>
    </row>
    <row r="15" spans="1:21" x14ac:dyDescent="0.15">
      <c r="A15" s="4">
        <f t="shared" si="0"/>
        <v>30003</v>
      </c>
      <c r="B15" s="4">
        <f t="shared" si="1"/>
        <v>30003</v>
      </c>
      <c r="C15" s="4">
        <v>3</v>
      </c>
      <c r="D15" s="19" t="s">
        <v>79</v>
      </c>
      <c r="E15" s="4" t="str">
        <f t="shared" si="2"/>
        <v>ItemName30003</v>
      </c>
      <c r="F15" s="4" t="str">
        <f t="shared" si="3"/>
        <v>ItemDescribe30003</v>
      </c>
      <c r="H15" s="4" t="str">
        <f t="shared" si="6"/>
        <v>SpriteUi/Common/Item/Icon/30003</v>
      </c>
      <c r="I15" s="4">
        <v>3</v>
      </c>
      <c r="J15" s="4">
        <v>0</v>
      </c>
      <c r="K15" s="4">
        <v>0</v>
      </c>
      <c r="L15" s="19">
        <v>1</v>
      </c>
      <c r="M15" s="4">
        <v>2</v>
      </c>
      <c r="N15" s="4">
        <f t="shared" si="5"/>
        <v>30003</v>
      </c>
      <c r="O15" s="4" t="str">
        <f>_xlfn.XLOOKUP($B15,使用方法!$F$15:$F$1000,使用方法!$AB$15:$AB$1000,使用方法!$AB$13,0)</f>
        <v>{"UseType":0,"Params":[]}</v>
      </c>
      <c r="P15" s="4">
        <v>0</v>
      </c>
      <c r="Q15" s="4">
        <v>0</v>
      </c>
      <c r="R15" s="4">
        <v>0</v>
      </c>
      <c r="S15" s="4" t="s">
        <v>77</v>
      </c>
      <c r="T15" s="4">
        <v>0</v>
      </c>
      <c r="U15" s="4">
        <v>1</v>
      </c>
    </row>
    <row r="16" spans="1:21" x14ac:dyDescent="0.15">
      <c r="A16" s="4">
        <f t="shared" si="0"/>
        <v>30004</v>
      </c>
      <c r="B16" s="4">
        <f t="shared" si="1"/>
        <v>30004</v>
      </c>
      <c r="C16" s="4">
        <v>4</v>
      </c>
      <c r="D16" s="19" t="s">
        <v>80</v>
      </c>
      <c r="E16" s="4" t="str">
        <f t="shared" si="2"/>
        <v>ItemName30004</v>
      </c>
      <c r="F16" s="4" t="str">
        <f t="shared" si="3"/>
        <v>ItemDescribe30004</v>
      </c>
      <c r="H16" s="4" t="str">
        <f t="shared" si="6"/>
        <v>SpriteUi/Common/Item/Icon/30004</v>
      </c>
      <c r="I16" s="4">
        <v>3</v>
      </c>
      <c r="J16" s="4">
        <v>0</v>
      </c>
      <c r="K16" s="4">
        <v>0</v>
      </c>
      <c r="L16" s="19">
        <v>1</v>
      </c>
      <c r="M16" s="4">
        <v>2</v>
      </c>
      <c r="N16" s="4">
        <f t="shared" si="5"/>
        <v>30004</v>
      </c>
      <c r="O16" s="4" t="str">
        <f>_xlfn.XLOOKUP($B16,使用方法!$F$15:$F$1000,使用方法!$AB$15:$AB$1000,使用方法!$AB$13,0)</f>
        <v>{"UseType":0,"Params":[]}</v>
      </c>
      <c r="P16" s="4">
        <v>0</v>
      </c>
      <c r="Q16" s="4">
        <v>0</v>
      </c>
      <c r="R16" s="4">
        <v>0</v>
      </c>
      <c r="S16" s="4" t="s">
        <v>77</v>
      </c>
      <c r="T16" s="4">
        <v>0</v>
      </c>
      <c r="U16" s="4">
        <v>1</v>
      </c>
    </row>
    <row r="17" spans="1:21" x14ac:dyDescent="0.15">
      <c r="A17" s="4">
        <f t="shared" si="0"/>
        <v>30005</v>
      </c>
      <c r="B17" s="4">
        <f t="shared" si="1"/>
        <v>30005</v>
      </c>
      <c r="C17" s="4">
        <v>5</v>
      </c>
      <c r="D17" s="7" t="s">
        <v>81</v>
      </c>
      <c r="E17" s="4" t="str">
        <f t="shared" si="2"/>
        <v>ItemName30005</v>
      </c>
      <c r="F17" s="4" t="str">
        <f t="shared" si="3"/>
        <v>ItemDescribe30005</v>
      </c>
      <c r="H17" s="4" t="str">
        <f t="shared" si="6"/>
        <v>SpriteUi/Common/Item/Icon/30005</v>
      </c>
      <c r="I17" s="4">
        <v>3</v>
      </c>
      <c r="J17" s="4">
        <v>0</v>
      </c>
      <c r="K17" s="4">
        <v>0</v>
      </c>
      <c r="L17" s="7">
        <v>2</v>
      </c>
      <c r="M17" s="4">
        <v>2</v>
      </c>
      <c r="N17" s="4">
        <f t="shared" si="5"/>
        <v>30005</v>
      </c>
      <c r="O17" s="4" t="str">
        <f>_xlfn.XLOOKUP($B17,使用方法!$F$15:$F$1000,使用方法!$AB$15:$AB$1000,使用方法!$AB$13,0)</f>
        <v>{"UseType":0,"Params":[]}</v>
      </c>
      <c r="P17" s="4">
        <v>0</v>
      </c>
      <c r="Q17" s="4">
        <v>0</v>
      </c>
      <c r="R17" s="4">
        <v>0</v>
      </c>
      <c r="S17" s="4" t="s">
        <v>82</v>
      </c>
      <c r="T17" s="4">
        <v>0</v>
      </c>
      <c r="U17" s="4">
        <v>1</v>
      </c>
    </row>
    <row r="18" spans="1:21" x14ac:dyDescent="0.15">
      <c r="A18" s="4" t="str">
        <f t="shared" ref="A18:A21" si="7">"//"&amp;B18</f>
        <v>//40001</v>
      </c>
      <c r="B18" s="4">
        <f t="shared" si="1"/>
        <v>40001</v>
      </c>
      <c r="C18" s="4">
        <v>1</v>
      </c>
      <c r="D18" s="6" t="s">
        <v>83</v>
      </c>
      <c r="E18" s="4" t="str">
        <f t="shared" si="2"/>
        <v>ItemName40001</v>
      </c>
      <c r="F18" s="4" t="str">
        <f t="shared" si="3"/>
        <v>ItemDescribe40001</v>
      </c>
      <c r="H18" s="4" t="str">
        <f>_xlfn.CONCAT("SpriteUi/VehicleIcon/",$B18)</f>
        <v>SpriteUi/VehicleIcon/40001</v>
      </c>
      <c r="I18" s="4">
        <v>4</v>
      </c>
      <c r="J18" s="4">
        <v>0</v>
      </c>
      <c r="K18" s="4">
        <v>0</v>
      </c>
      <c r="L18" s="6">
        <v>3</v>
      </c>
      <c r="M18" s="4">
        <v>4</v>
      </c>
      <c r="N18" s="4">
        <f t="shared" si="5"/>
        <v>40001</v>
      </c>
      <c r="O18" s="4" t="str">
        <f>_xlfn.XLOOKUP($B18,使用方法!$F$15:$F$1000,使用方法!$AB$15:$AB$1000,使用方法!$AB$13,0)</f>
        <v>{"UseType":0,"Params":[]}</v>
      </c>
      <c r="P18" s="4">
        <v>0</v>
      </c>
      <c r="Q18" s="4">
        <v>0</v>
      </c>
      <c r="R18" s="4">
        <v>0</v>
      </c>
      <c r="S18" s="4" t="s">
        <v>84</v>
      </c>
      <c r="T18" s="4">
        <v>0</v>
      </c>
      <c r="U18" s="4">
        <v>0</v>
      </c>
    </row>
    <row r="19" spans="1:21" x14ac:dyDescent="0.15">
      <c r="A19" s="4" t="str">
        <f t="shared" si="7"/>
        <v>//40002</v>
      </c>
      <c r="B19" s="4">
        <f t="shared" si="1"/>
        <v>40002</v>
      </c>
      <c r="C19" s="4">
        <v>2</v>
      </c>
      <c r="D19" s="6" t="s">
        <v>85</v>
      </c>
      <c r="E19" s="4" t="str">
        <f t="shared" si="2"/>
        <v>ItemName40002</v>
      </c>
      <c r="F19" s="4" t="str">
        <f t="shared" si="3"/>
        <v>ItemDescribe40002</v>
      </c>
      <c r="H19" s="4" t="str">
        <f t="shared" ref="H19:H62" si="8">_xlfn.CONCAT("SpriteUi/VehicleIcon/",$B19)</f>
        <v>SpriteUi/VehicleIcon/40002</v>
      </c>
      <c r="I19" s="4">
        <v>4</v>
      </c>
      <c r="J19" s="4">
        <v>0</v>
      </c>
      <c r="K19" s="4">
        <v>0</v>
      </c>
      <c r="L19" s="6">
        <v>3</v>
      </c>
      <c r="M19" s="4">
        <v>4</v>
      </c>
      <c r="N19" s="4">
        <f t="shared" si="5"/>
        <v>40002</v>
      </c>
      <c r="O19" s="4" t="str">
        <f>_xlfn.XLOOKUP($B19,使用方法!$F$15:$F$1000,使用方法!$AB$15:$AB$1000,使用方法!$AB$13,0)</f>
        <v>{"UseType":0,"Params":[]}</v>
      </c>
      <c r="P19" s="4">
        <v>0</v>
      </c>
      <c r="Q19" s="4">
        <v>0</v>
      </c>
      <c r="R19" s="4">
        <v>0</v>
      </c>
      <c r="S19" s="4" t="s">
        <v>84</v>
      </c>
      <c r="T19" s="4">
        <v>0</v>
      </c>
      <c r="U19" s="4">
        <v>0</v>
      </c>
    </row>
    <row r="20" spans="1:21" x14ac:dyDescent="0.15">
      <c r="A20" s="4" t="str">
        <f t="shared" si="7"/>
        <v>//40003</v>
      </c>
      <c r="B20" s="4">
        <f t="shared" si="1"/>
        <v>40003</v>
      </c>
      <c r="C20" s="4">
        <v>3</v>
      </c>
      <c r="D20" s="6" t="s">
        <v>86</v>
      </c>
      <c r="E20" s="4" t="str">
        <f t="shared" si="2"/>
        <v>ItemName40003</v>
      </c>
      <c r="F20" s="4" t="str">
        <f t="shared" si="3"/>
        <v>ItemDescribe40003</v>
      </c>
      <c r="H20" s="4" t="str">
        <f t="shared" si="8"/>
        <v>SpriteUi/VehicleIcon/40003</v>
      </c>
      <c r="I20" s="4">
        <v>4</v>
      </c>
      <c r="J20" s="4">
        <v>0</v>
      </c>
      <c r="K20" s="4">
        <v>0</v>
      </c>
      <c r="L20" s="6">
        <v>3</v>
      </c>
      <c r="M20" s="4">
        <v>4</v>
      </c>
      <c r="N20" s="4">
        <f t="shared" si="5"/>
        <v>40003</v>
      </c>
      <c r="O20" s="4" t="str">
        <f>_xlfn.XLOOKUP($B20,使用方法!$F$15:$F$1000,使用方法!$AB$15:$AB$1000,使用方法!$AB$13,0)</f>
        <v>{"UseType":0,"Params":[]}</v>
      </c>
      <c r="P20" s="4">
        <v>0</v>
      </c>
      <c r="Q20" s="4">
        <v>0</v>
      </c>
      <c r="R20" s="4">
        <v>0</v>
      </c>
      <c r="S20" s="4" t="s">
        <v>84</v>
      </c>
      <c r="T20" s="4">
        <v>0</v>
      </c>
      <c r="U20" s="4">
        <v>0</v>
      </c>
    </row>
    <row r="21" spans="1:21" x14ac:dyDescent="0.15">
      <c r="A21" s="4" t="str">
        <f t="shared" si="7"/>
        <v>//40004</v>
      </c>
      <c r="B21" s="4">
        <f t="shared" si="1"/>
        <v>40004</v>
      </c>
      <c r="C21" s="4">
        <v>4</v>
      </c>
      <c r="D21" s="6" t="s">
        <v>87</v>
      </c>
      <c r="E21" s="4" t="str">
        <f t="shared" si="2"/>
        <v>ItemName40004</v>
      </c>
      <c r="F21" s="4" t="str">
        <f t="shared" si="3"/>
        <v>ItemDescribe40004</v>
      </c>
      <c r="H21" s="4" t="str">
        <f t="shared" si="8"/>
        <v>SpriteUi/VehicleIcon/40004</v>
      </c>
      <c r="I21" s="4">
        <v>4</v>
      </c>
      <c r="J21" s="4">
        <v>0</v>
      </c>
      <c r="K21" s="4">
        <v>0</v>
      </c>
      <c r="L21" s="6">
        <v>3</v>
      </c>
      <c r="M21" s="4">
        <v>4</v>
      </c>
      <c r="N21" s="4">
        <f t="shared" si="5"/>
        <v>40004</v>
      </c>
      <c r="O21" s="4" t="str">
        <f>_xlfn.XLOOKUP($B21,使用方法!$F$15:$F$1000,使用方法!$AB$15:$AB$1000,使用方法!$AB$13,0)</f>
        <v>{"UseType":0,"Params":[]}</v>
      </c>
      <c r="P21" s="4">
        <v>0</v>
      </c>
      <c r="Q21" s="4">
        <v>0</v>
      </c>
      <c r="R21" s="4">
        <v>0</v>
      </c>
      <c r="S21" s="4" t="s">
        <v>84</v>
      </c>
      <c r="T21" s="4">
        <v>0</v>
      </c>
      <c r="U21" s="4">
        <v>0</v>
      </c>
    </row>
    <row r="22" spans="1:21" x14ac:dyDescent="0.15">
      <c r="A22" s="4">
        <f t="shared" si="0"/>
        <v>40101</v>
      </c>
      <c r="B22" s="4">
        <f t="shared" si="1"/>
        <v>40101</v>
      </c>
      <c r="C22" s="4">
        <v>101</v>
      </c>
      <c r="D22" s="6" t="s">
        <v>88</v>
      </c>
      <c r="E22" s="4" t="str">
        <f t="shared" si="2"/>
        <v>ItemName40101</v>
      </c>
      <c r="F22" s="4" t="str">
        <f t="shared" si="3"/>
        <v>ItemDescribe40101</v>
      </c>
      <c r="H22" s="4" t="str">
        <f t="shared" si="8"/>
        <v>SpriteUi/VehicleIcon/40101</v>
      </c>
      <c r="I22" s="4">
        <v>4</v>
      </c>
      <c r="J22" s="4">
        <v>0</v>
      </c>
      <c r="K22" s="4">
        <v>0</v>
      </c>
      <c r="L22" s="6">
        <v>3</v>
      </c>
      <c r="M22" s="4">
        <v>4</v>
      </c>
      <c r="N22" s="4">
        <f t="shared" si="5"/>
        <v>40101</v>
      </c>
      <c r="O22" s="4" t="str">
        <f>_xlfn.XLOOKUP($B22,使用方法!$F$15:$F$1000,使用方法!$AB$15:$AB$1000,使用方法!$AB$13,0)</f>
        <v>{"UseType":0,"Params":[]}</v>
      </c>
      <c r="P22" s="4">
        <v>0</v>
      </c>
      <c r="Q22" s="4">
        <v>0</v>
      </c>
      <c r="R22" s="4">
        <v>0</v>
      </c>
      <c r="S22" s="4" t="s">
        <v>84</v>
      </c>
      <c r="T22" s="4">
        <v>0</v>
      </c>
      <c r="U22" s="4">
        <v>0</v>
      </c>
    </row>
    <row r="23" spans="1:21" x14ac:dyDescent="0.15">
      <c r="A23" s="4">
        <f t="shared" si="0"/>
        <v>40102</v>
      </c>
      <c r="B23" s="4">
        <f t="shared" si="1"/>
        <v>40102</v>
      </c>
      <c r="C23" s="4">
        <v>102</v>
      </c>
      <c r="D23" s="6" t="s">
        <v>89</v>
      </c>
      <c r="E23" s="4" t="str">
        <f t="shared" si="2"/>
        <v>ItemName40102</v>
      </c>
      <c r="F23" s="4" t="str">
        <f t="shared" si="3"/>
        <v>ItemDescribe40102</v>
      </c>
      <c r="H23" s="4" t="str">
        <f t="shared" si="8"/>
        <v>SpriteUi/VehicleIcon/40102</v>
      </c>
      <c r="I23" s="4">
        <v>4</v>
      </c>
      <c r="J23" s="4">
        <v>0</v>
      </c>
      <c r="K23" s="4">
        <v>0</v>
      </c>
      <c r="L23" s="6">
        <v>3</v>
      </c>
      <c r="M23" s="4">
        <v>4</v>
      </c>
      <c r="N23" s="4">
        <f t="shared" si="5"/>
        <v>40102</v>
      </c>
      <c r="O23" s="4" t="str">
        <f>_xlfn.XLOOKUP($B23,使用方法!$F$15:$F$1000,使用方法!$AB$15:$AB$1000,使用方法!$AB$13,0)</f>
        <v>{"UseType":0,"Params":[]}</v>
      </c>
      <c r="P23" s="4">
        <v>0</v>
      </c>
      <c r="Q23" s="4">
        <v>0</v>
      </c>
      <c r="R23" s="4">
        <v>0</v>
      </c>
      <c r="S23" s="4" t="s">
        <v>84</v>
      </c>
      <c r="T23" s="4">
        <v>0</v>
      </c>
      <c r="U23" s="4">
        <v>0</v>
      </c>
    </row>
    <row r="24" spans="1:21" x14ac:dyDescent="0.15">
      <c r="A24" s="4">
        <f t="shared" si="0"/>
        <v>40103</v>
      </c>
      <c r="B24" s="4">
        <f t="shared" si="1"/>
        <v>40103</v>
      </c>
      <c r="C24" s="4">
        <v>103</v>
      </c>
      <c r="D24" s="6" t="s">
        <v>90</v>
      </c>
      <c r="E24" s="4" t="str">
        <f t="shared" si="2"/>
        <v>ItemName40103</v>
      </c>
      <c r="F24" s="4" t="str">
        <f t="shared" si="3"/>
        <v>ItemDescribe40103</v>
      </c>
      <c r="H24" s="4" t="str">
        <f t="shared" si="8"/>
        <v>SpriteUi/VehicleIcon/40103</v>
      </c>
      <c r="I24" s="4">
        <v>4</v>
      </c>
      <c r="J24" s="4">
        <v>0</v>
      </c>
      <c r="K24" s="4">
        <v>0</v>
      </c>
      <c r="L24" s="6">
        <v>3</v>
      </c>
      <c r="M24" s="4">
        <v>4</v>
      </c>
      <c r="N24" s="4">
        <f t="shared" si="5"/>
        <v>40103</v>
      </c>
      <c r="O24" s="4" t="str">
        <f>_xlfn.XLOOKUP($B24,使用方法!$F$15:$F$1000,使用方法!$AB$15:$AB$1000,使用方法!$AB$13,0)</f>
        <v>{"UseType":0,"Params":[]}</v>
      </c>
      <c r="P24" s="4">
        <v>0</v>
      </c>
      <c r="Q24" s="4">
        <v>0</v>
      </c>
      <c r="R24" s="4">
        <v>0</v>
      </c>
      <c r="S24" s="4" t="s">
        <v>84</v>
      </c>
      <c r="T24" s="4">
        <v>0</v>
      </c>
      <c r="U24" s="4">
        <v>0</v>
      </c>
    </row>
    <row r="25" spans="1:21" x14ac:dyDescent="0.15">
      <c r="A25" s="4">
        <f t="shared" si="0"/>
        <v>40104</v>
      </c>
      <c r="B25" s="4">
        <f t="shared" si="1"/>
        <v>40104</v>
      </c>
      <c r="C25" s="4">
        <v>104</v>
      </c>
      <c r="D25" s="6" t="s">
        <v>91</v>
      </c>
      <c r="E25" s="4" t="str">
        <f t="shared" si="2"/>
        <v>ItemName40104</v>
      </c>
      <c r="F25" s="4" t="str">
        <f t="shared" si="3"/>
        <v>ItemDescribe40104</v>
      </c>
      <c r="H25" s="4" t="str">
        <f t="shared" si="8"/>
        <v>SpriteUi/VehicleIcon/40104</v>
      </c>
      <c r="I25" s="4">
        <v>4</v>
      </c>
      <c r="J25" s="4">
        <v>0</v>
      </c>
      <c r="K25" s="4">
        <v>0</v>
      </c>
      <c r="L25" s="6">
        <v>3</v>
      </c>
      <c r="M25" s="4">
        <v>4</v>
      </c>
      <c r="N25" s="4">
        <f t="shared" si="5"/>
        <v>40104</v>
      </c>
      <c r="O25" s="4" t="str">
        <f>_xlfn.XLOOKUP($B25,使用方法!$F$15:$F$1000,使用方法!$AB$15:$AB$1000,使用方法!$AB$13,0)</f>
        <v>{"UseType":0,"Params":[]}</v>
      </c>
      <c r="P25" s="4">
        <v>0</v>
      </c>
      <c r="Q25" s="4">
        <v>0</v>
      </c>
      <c r="R25" s="4">
        <v>0</v>
      </c>
      <c r="S25" s="4" t="s">
        <v>84</v>
      </c>
      <c r="T25" s="4">
        <v>0</v>
      </c>
      <c r="U25" s="4">
        <v>0</v>
      </c>
    </row>
    <row r="26" spans="1:21" x14ac:dyDescent="0.15">
      <c r="A26" s="4">
        <f t="shared" si="0"/>
        <v>40105</v>
      </c>
      <c r="B26" s="4">
        <f t="shared" si="1"/>
        <v>40105</v>
      </c>
      <c r="C26" s="4">
        <v>105</v>
      </c>
      <c r="D26" s="6" t="s">
        <v>92</v>
      </c>
      <c r="E26" s="4" t="str">
        <f t="shared" si="2"/>
        <v>ItemName40105</v>
      </c>
      <c r="F26" s="4" t="str">
        <f t="shared" si="3"/>
        <v>ItemDescribe40105</v>
      </c>
      <c r="H26" s="4" t="str">
        <f t="shared" si="8"/>
        <v>SpriteUi/VehicleIcon/40105</v>
      </c>
      <c r="I26" s="4">
        <v>4</v>
      </c>
      <c r="J26" s="4">
        <v>0</v>
      </c>
      <c r="K26" s="4">
        <v>0</v>
      </c>
      <c r="L26" s="6">
        <v>3</v>
      </c>
      <c r="M26" s="4">
        <v>4</v>
      </c>
      <c r="N26" s="4">
        <f t="shared" si="5"/>
        <v>40105</v>
      </c>
      <c r="O26" s="4" t="str">
        <f>_xlfn.XLOOKUP($B26,使用方法!$F$15:$F$1000,使用方法!$AB$15:$AB$1000,使用方法!$AB$13,0)</f>
        <v>{"UseType":0,"Params":[]}</v>
      </c>
      <c r="P26" s="4">
        <v>0</v>
      </c>
      <c r="Q26" s="4">
        <v>0</v>
      </c>
      <c r="R26" s="4">
        <v>0</v>
      </c>
      <c r="S26" s="4" t="s">
        <v>84</v>
      </c>
      <c r="T26" s="4">
        <v>0</v>
      </c>
      <c r="U26" s="4">
        <v>0</v>
      </c>
    </row>
    <row r="27" spans="1:21" x14ac:dyDescent="0.15">
      <c r="A27" s="4">
        <f t="shared" si="0"/>
        <v>40106</v>
      </c>
      <c r="B27" s="4">
        <f t="shared" si="1"/>
        <v>40106</v>
      </c>
      <c r="C27" s="4">
        <v>106</v>
      </c>
      <c r="D27" s="6" t="s">
        <v>93</v>
      </c>
      <c r="E27" s="4" t="str">
        <f t="shared" si="2"/>
        <v>ItemName40106</v>
      </c>
      <c r="F27" s="4" t="str">
        <f t="shared" si="3"/>
        <v>ItemDescribe40106</v>
      </c>
      <c r="H27" s="4" t="str">
        <f t="shared" si="8"/>
        <v>SpriteUi/VehicleIcon/40106</v>
      </c>
      <c r="I27" s="4">
        <v>4</v>
      </c>
      <c r="J27" s="4">
        <v>0</v>
      </c>
      <c r="K27" s="4">
        <v>0</v>
      </c>
      <c r="L27" s="6">
        <v>3</v>
      </c>
      <c r="M27" s="4">
        <v>4</v>
      </c>
      <c r="N27" s="4">
        <f t="shared" si="5"/>
        <v>40106</v>
      </c>
      <c r="O27" s="4" t="str">
        <f>_xlfn.XLOOKUP($B27,使用方法!$F$15:$F$1000,使用方法!$AB$15:$AB$1000,使用方法!$AB$13,0)</f>
        <v>{"UseType":0,"Params":[]}</v>
      </c>
      <c r="P27" s="4">
        <v>0</v>
      </c>
      <c r="Q27" s="4">
        <v>0</v>
      </c>
      <c r="R27" s="4">
        <v>0</v>
      </c>
      <c r="S27" s="4" t="s">
        <v>84</v>
      </c>
      <c r="T27" s="4">
        <v>0</v>
      </c>
      <c r="U27" s="4">
        <v>0</v>
      </c>
    </row>
    <row r="28" spans="1:21" x14ac:dyDescent="0.15">
      <c r="A28" s="4">
        <f t="shared" si="0"/>
        <v>40107</v>
      </c>
      <c r="B28" s="4">
        <f t="shared" si="1"/>
        <v>40107</v>
      </c>
      <c r="C28" s="4">
        <v>107</v>
      </c>
      <c r="D28" s="6" t="s">
        <v>94</v>
      </c>
      <c r="E28" s="4" t="str">
        <f t="shared" si="2"/>
        <v>ItemName40107</v>
      </c>
      <c r="F28" s="4" t="str">
        <f t="shared" si="3"/>
        <v>ItemDescribe40107</v>
      </c>
      <c r="H28" s="4" t="str">
        <f t="shared" si="8"/>
        <v>SpriteUi/VehicleIcon/40107</v>
      </c>
      <c r="I28" s="4">
        <v>4</v>
      </c>
      <c r="J28" s="4">
        <v>0</v>
      </c>
      <c r="K28" s="4">
        <v>0</v>
      </c>
      <c r="L28" s="6">
        <v>3</v>
      </c>
      <c r="M28" s="4">
        <v>4</v>
      </c>
      <c r="N28" s="4">
        <f t="shared" si="5"/>
        <v>40107</v>
      </c>
      <c r="O28" s="4" t="str">
        <f>_xlfn.XLOOKUP($B28,使用方法!$F$15:$F$1000,使用方法!$AB$15:$AB$1000,使用方法!$AB$13,0)</f>
        <v>{"UseType":0,"Params":[]}</v>
      </c>
      <c r="P28" s="4">
        <v>0</v>
      </c>
      <c r="Q28" s="4">
        <v>0</v>
      </c>
      <c r="R28" s="4">
        <v>0</v>
      </c>
      <c r="S28" s="4" t="s">
        <v>84</v>
      </c>
      <c r="T28" s="4">
        <v>0</v>
      </c>
      <c r="U28" s="4">
        <v>0</v>
      </c>
    </row>
    <row r="29" spans="1:21" x14ac:dyDescent="0.15">
      <c r="A29" s="4">
        <f t="shared" si="0"/>
        <v>40108</v>
      </c>
      <c r="B29" s="4">
        <f t="shared" si="1"/>
        <v>40108</v>
      </c>
      <c r="C29" s="4">
        <v>108</v>
      </c>
      <c r="D29" s="6" t="s">
        <v>95</v>
      </c>
      <c r="E29" s="4" t="str">
        <f t="shared" si="2"/>
        <v>ItemName40108</v>
      </c>
      <c r="F29" s="4" t="str">
        <f t="shared" si="3"/>
        <v>ItemDescribe40108</v>
      </c>
      <c r="H29" s="4" t="str">
        <f t="shared" si="8"/>
        <v>SpriteUi/VehicleIcon/40108</v>
      </c>
      <c r="I29" s="4">
        <v>4</v>
      </c>
      <c r="J29" s="4">
        <v>0</v>
      </c>
      <c r="K29" s="4">
        <v>0</v>
      </c>
      <c r="L29" s="6">
        <v>3</v>
      </c>
      <c r="M29" s="4">
        <v>4</v>
      </c>
      <c r="N29" s="4">
        <f t="shared" si="5"/>
        <v>40108</v>
      </c>
      <c r="O29" s="4" t="str">
        <f>_xlfn.XLOOKUP($B29,使用方法!$F$15:$F$1000,使用方法!$AB$15:$AB$1000,使用方法!$AB$13,0)</f>
        <v>{"UseType":0,"Params":[]}</v>
      </c>
      <c r="P29" s="4">
        <v>0</v>
      </c>
      <c r="Q29" s="4">
        <v>0</v>
      </c>
      <c r="R29" s="4">
        <v>0</v>
      </c>
      <c r="S29" s="4" t="s">
        <v>84</v>
      </c>
      <c r="T29" s="4">
        <v>0</v>
      </c>
      <c r="U29" s="4">
        <v>0</v>
      </c>
    </row>
    <row r="30" spans="1:21" x14ac:dyDescent="0.15">
      <c r="A30" s="4">
        <f t="shared" si="0"/>
        <v>40109</v>
      </c>
      <c r="B30" s="4">
        <f t="shared" si="1"/>
        <v>40109</v>
      </c>
      <c r="C30" s="4">
        <v>109</v>
      </c>
      <c r="D30" s="6" t="s">
        <v>96</v>
      </c>
      <c r="E30" s="4" t="str">
        <f t="shared" si="2"/>
        <v>ItemName40109</v>
      </c>
      <c r="F30" s="4" t="str">
        <f t="shared" si="3"/>
        <v>ItemDescribe40109</v>
      </c>
      <c r="H30" s="4" t="str">
        <f t="shared" si="8"/>
        <v>SpriteUi/VehicleIcon/40109</v>
      </c>
      <c r="I30" s="4">
        <v>4</v>
      </c>
      <c r="J30" s="4">
        <v>0</v>
      </c>
      <c r="K30" s="4">
        <v>0</v>
      </c>
      <c r="L30" s="6">
        <v>3</v>
      </c>
      <c r="M30" s="4">
        <v>4</v>
      </c>
      <c r="N30" s="4">
        <f t="shared" si="5"/>
        <v>40109</v>
      </c>
      <c r="O30" s="4" t="str">
        <f>_xlfn.XLOOKUP($B30,使用方法!$F$15:$F$1000,使用方法!$AB$15:$AB$1000,使用方法!$AB$13,0)</f>
        <v>{"UseType":0,"Params":[]}</v>
      </c>
      <c r="P30" s="4">
        <v>0</v>
      </c>
      <c r="Q30" s="4">
        <v>0</v>
      </c>
      <c r="R30" s="4">
        <v>0</v>
      </c>
      <c r="S30" s="4" t="s">
        <v>84</v>
      </c>
      <c r="T30" s="4">
        <v>0</v>
      </c>
      <c r="U30" s="4">
        <v>0</v>
      </c>
    </row>
    <row r="31" spans="1:21" x14ac:dyDescent="0.15">
      <c r="A31" s="4">
        <f t="shared" si="0"/>
        <v>40110</v>
      </c>
      <c r="B31" s="4">
        <f t="shared" si="1"/>
        <v>40110</v>
      </c>
      <c r="C31" s="4">
        <v>110</v>
      </c>
      <c r="D31" s="6" t="s">
        <v>97</v>
      </c>
      <c r="E31" s="4" t="str">
        <f t="shared" si="2"/>
        <v>ItemName40110</v>
      </c>
      <c r="F31" s="4" t="str">
        <f t="shared" si="3"/>
        <v>ItemDescribe40110</v>
      </c>
      <c r="H31" s="4" t="str">
        <f t="shared" si="8"/>
        <v>SpriteUi/VehicleIcon/40110</v>
      </c>
      <c r="I31" s="4">
        <v>4</v>
      </c>
      <c r="J31" s="4">
        <v>0</v>
      </c>
      <c r="K31" s="4">
        <v>0</v>
      </c>
      <c r="L31" s="6">
        <v>3</v>
      </c>
      <c r="M31" s="4">
        <v>4</v>
      </c>
      <c r="N31" s="4">
        <f t="shared" si="5"/>
        <v>40110</v>
      </c>
      <c r="O31" s="4" t="str">
        <f>_xlfn.XLOOKUP($B31,使用方法!$F$15:$F$1000,使用方法!$AB$15:$AB$1000,使用方法!$AB$13,0)</f>
        <v>{"UseType":0,"Params":[]}</v>
      </c>
      <c r="P31" s="4">
        <v>0</v>
      </c>
      <c r="Q31" s="4">
        <v>0</v>
      </c>
      <c r="R31" s="4">
        <v>0</v>
      </c>
      <c r="S31" s="4" t="s">
        <v>84</v>
      </c>
      <c r="T31" s="4">
        <v>0</v>
      </c>
      <c r="U31" s="4">
        <v>0</v>
      </c>
    </row>
    <row r="32" spans="1:21" x14ac:dyDescent="0.15">
      <c r="A32" s="4">
        <f t="shared" si="0"/>
        <v>40111</v>
      </c>
      <c r="B32" s="4">
        <f t="shared" si="1"/>
        <v>40111</v>
      </c>
      <c r="C32" s="4">
        <v>111</v>
      </c>
      <c r="D32" s="6" t="s">
        <v>98</v>
      </c>
      <c r="E32" s="4" t="str">
        <f t="shared" si="2"/>
        <v>ItemName40111</v>
      </c>
      <c r="F32" s="4" t="str">
        <f t="shared" si="3"/>
        <v>ItemDescribe40111</v>
      </c>
      <c r="H32" s="4" t="str">
        <f t="shared" si="8"/>
        <v>SpriteUi/VehicleIcon/40111</v>
      </c>
      <c r="I32" s="4">
        <v>4</v>
      </c>
      <c r="J32" s="4">
        <v>0</v>
      </c>
      <c r="K32" s="4">
        <v>0</v>
      </c>
      <c r="L32" s="6">
        <v>3</v>
      </c>
      <c r="M32" s="4">
        <v>4</v>
      </c>
      <c r="N32" s="4">
        <f t="shared" si="5"/>
        <v>40111</v>
      </c>
      <c r="O32" s="4" t="str">
        <f>_xlfn.XLOOKUP($B32,使用方法!$F$15:$F$1000,使用方法!$AB$15:$AB$1000,使用方法!$AB$13,0)</f>
        <v>{"UseType":0,"Params":[]}</v>
      </c>
      <c r="P32" s="4">
        <v>0</v>
      </c>
      <c r="Q32" s="4">
        <v>0</v>
      </c>
      <c r="R32" s="4">
        <v>0</v>
      </c>
      <c r="S32" s="4" t="s">
        <v>84</v>
      </c>
      <c r="T32" s="4">
        <v>0</v>
      </c>
      <c r="U32" s="4">
        <v>0</v>
      </c>
    </row>
    <row r="33" spans="1:21" x14ac:dyDescent="0.15">
      <c r="A33" s="4">
        <f t="shared" si="0"/>
        <v>40112</v>
      </c>
      <c r="B33" s="4">
        <f t="shared" si="1"/>
        <v>40112</v>
      </c>
      <c r="C33" s="4">
        <v>112</v>
      </c>
      <c r="D33" s="6" t="s">
        <v>99</v>
      </c>
      <c r="E33" s="4" t="str">
        <f t="shared" si="2"/>
        <v>ItemName40112</v>
      </c>
      <c r="F33" s="4" t="str">
        <f t="shared" si="3"/>
        <v>ItemDescribe40112</v>
      </c>
      <c r="H33" s="4" t="str">
        <f t="shared" si="8"/>
        <v>SpriteUi/VehicleIcon/40112</v>
      </c>
      <c r="I33" s="4">
        <v>4</v>
      </c>
      <c r="J33" s="4">
        <v>0</v>
      </c>
      <c r="K33" s="4">
        <v>0</v>
      </c>
      <c r="L33" s="6">
        <v>3</v>
      </c>
      <c r="M33" s="4">
        <v>4</v>
      </c>
      <c r="N33" s="4">
        <f t="shared" si="5"/>
        <v>40112</v>
      </c>
      <c r="O33" s="4" t="str">
        <f>_xlfn.XLOOKUP($B33,使用方法!$F$15:$F$1000,使用方法!$AB$15:$AB$1000,使用方法!$AB$13,0)</f>
        <v>{"UseType":0,"Params":[]}</v>
      </c>
      <c r="P33" s="4">
        <v>0</v>
      </c>
      <c r="Q33" s="4">
        <v>0</v>
      </c>
      <c r="R33" s="4">
        <v>0</v>
      </c>
      <c r="S33" s="4" t="s">
        <v>84</v>
      </c>
      <c r="T33" s="4">
        <v>0</v>
      </c>
      <c r="U33" s="4">
        <v>0</v>
      </c>
    </row>
    <row r="34" spans="1:21" x14ac:dyDescent="0.15">
      <c r="A34" s="4">
        <f t="shared" si="0"/>
        <v>40113</v>
      </c>
      <c r="B34" s="4">
        <f t="shared" si="1"/>
        <v>40113</v>
      </c>
      <c r="C34" s="4">
        <v>113</v>
      </c>
      <c r="D34" s="6" t="s">
        <v>100</v>
      </c>
      <c r="E34" s="4" t="str">
        <f t="shared" si="2"/>
        <v>ItemName40113</v>
      </c>
      <c r="F34" s="4" t="str">
        <f t="shared" si="3"/>
        <v>ItemDescribe40113</v>
      </c>
      <c r="H34" s="4" t="str">
        <f t="shared" si="8"/>
        <v>SpriteUi/VehicleIcon/40113</v>
      </c>
      <c r="I34" s="4">
        <v>4</v>
      </c>
      <c r="J34" s="4">
        <v>0</v>
      </c>
      <c r="K34" s="4">
        <v>0</v>
      </c>
      <c r="L34" s="6">
        <v>3</v>
      </c>
      <c r="M34" s="4">
        <v>4</v>
      </c>
      <c r="N34" s="4">
        <f t="shared" si="5"/>
        <v>40113</v>
      </c>
      <c r="O34" s="4" t="str">
        <f>_xlfn.XLOOKUP($B34,使用方法!$F$15:$F$1000,使用方法!$AB$15:$AB$1000,使用方法!$AB$13,0)</f>
        <v>{"UseType":0,"Params":[]}</v>
      </c>
      <c r="P34" s="4">
        <v>0</v>
      </c>
      <c r="Q34" s="4">
        <v>0</v>
      </c>
      <c r="R34" s="4">
        <v>0</v>
      </c>
      <c r="S34" s="4" t="s">
        <v>84</v>
      </c>
      <c r="T34" s="4">
        <v>0</v>
      </c>
      <c r="U34" s="4">
        <v>0</v>
      </c>
    </row>
    <row r="35" spans="1:21" x14ac:dyDescent="0.15">
      <c r="A35" s="4">
        <f t="shared" si="0"/>
        <v>40114</v>
      </c>
      <c r="B35" s="4">
        <f t="shared" si="1"/>
        <v>40114</v>
      </c>
      <c r="C35" s="4">
        <v>114</v>
      </c>
      <c r="D35" s="6" t="s">
        <v>101</v>
      </c>
      <c r="E35" s="4" t="str">
        <f t="shared" si="2"/>
        <v>ItemName40114</v>
      </c>
      <c r="F35" s="4" t="str">
        <f t="shared" si="3"/>
        <v>ItemDescribe40114</v>
      </c>
      <c r="H35" s="4" t="str">
        <f t="shared" si="8"/>
        <v>SpriteUi/VehicleIcon/40114</v>
      </c>
      <c r="I35" s="4">
        <v>4</v>
      </c>
      <c r="J35" s="4">
        <v>0</v>
      </c>
      <c r="K35" s="4">
        <v>0</v>
      </c>
      <c r="L35" s="6">
        <v>3</v>
      </c>
      <c r="M35" s="4">
        <v>4</v>
      </c>
      <c r="N35" s="4">
        <f t="shared" si="5"/>
        <v>40114</v>
      </c>
      <c r="O35" s="4" t="str">
        <f>_xlfn.XLOOKUP($B35,使用方法!$F$15:$F$1000,使用方法!$AB$15:$AB$1000,使用方法!$AB$13,0)</f>
        <v>{"UseType":0,"Params":[]}</v>
      </c>
      <c r="P35" s="4">
        <v>0</v>
      </c>
      <c r="Q35" s="4">
        <v>0</v>
      </c>
      <c r="R35" s="4">
        <v>0</v>
      </c>
      <c r="S35" s="4" t="s">
        <v>84</v>
      </c>
      <c r="T35" s="4">
        <v>0</v>
      </c>
      <c r="U35" s="4">
        <v>0</v>
      </c>
    </row>
    <row r="36" spans="1:21" x14ac:dyDescent="0.15">
      <c r="A36" s="4">
        <f t="shared" si="0"/>
        <v>40115</v>
      </c>
      <c r="B36" s="4">
        <f t="shared" si="1"/>
        <v>40115</v>
      </c>
      <c r="C36" s="4">
        <v>115</v>
      </c>
      <c r="D36" s="6" t="s">
        <v>102</v>
      </c>
      <c r="E36" s="4" t="str">
        <f t="shared" si="2"/>
        <v>ItemName40115</v>
      </c>
      <c r="F36" s="4" t="str">
        <f t="shared" si="3"/>
        <v>ItemDescribe40115</v>
      </c>
      <c r="H36" s="4" t="str">
        <f t="shared" si="8"/>
        <v>SpriteUi/VehicleIcon/40115</v>
      </c>
      <c r="I36" s="4">
        <v>4</v>
      </c>
      <c r="J36" s="4">
        <v>0</v>
      </c>
      <c r="K36" s="4">
        <v>0</v>
      </c>
      <c r="L36" s="6">
        <v>3</v>
      </c>
      <c r="M36" s="4">
        <v>4</v>
      </c>
      <c r="N36" s="4">
        <f t="shared" si="5"/>
        <v>40115</v>
      </c>
      <c r="O36" s="4" t="str">
        <f>_xlfn.XLOOKUP($B36,使用方法!$F$15:$F$1000,使用方法!$AB$15:$AB$1000,使用方法!$AB$13,0)</f>
        <v>{"UseType":0,"Params":[]}</v>
      </c>
      <c r="P36" s="4">
        <v>0</v>
      </c>
      <c r="Q36" s="4">
        <v>0</v>
      </c>
      <c r="R36" s="4">
        <v>0</v>
      </c>
      <c r="S36" s="4" t="s">
        <v>84</v>
      </c>
      <c r="T36" s="4">
        <v>0</v>
      </c>
      <c r="U36" s="4">
        <v>0</v>
      </c>
    </row>
    <row r="37" spans="1:21" x14ac:dyDescent="0.15">
      <c r="A37" s="4">
        <f t="shared" si="0"/>
        <v>40116</v>
      </c>
      <c r="B37" s="4">
        <f t="shared" si="1"/>
        <v>40116</v>
      </c>
      <c r="C37" s="4">
        <v>116</v>
      </c>
      <c r="D37" s="6" t="s">
        <v>103</v>
      </c>
      <c r="E37" s="4" t="str">
        <f t="shared" si="2"/>
        <v>ItemName40116</v>
      </c>
      <c r="F37" s="4" t="str">
        <f t="shared" si="3"/>
        <v>ItemDescribe40116</v>
      </c>
      <c r="H37" s="4" t="str">
        <f t="shared" si="8"/>
        <v>SpriteUi/VehicleIcon/40116</v>
      </c>
      <c r="I37" s="4">
        <v>4</v>
      </c>
      <c r="J37" s="4">
        <v>0</v>
      </c>
      <c r="K37" s="4">
        <v>0</v>
      </c>
      <c r="L37" s="6">
        <v>3</v>
      </c>
      <c r="M37" s="4">
        <v>4</v>
      </c>
      <c r="N37" s="4">
        <f t="shared" si="5"/>
        <v>40116</v>
      </c>
      <c r="O37" s="4" t="str">
        <f>_xlfn.XLOOKUP($B37,使用方法!$F$15:$F$1000,使用方法!$AB$15:$AB$1000,使用方法!$AB$13,0)</f>
        <v>{"UseType":0,"Params":[]}</v>
      </c>
      <c r="P37" s="4">
        <v>0</v>
      </c>
      <c r="Q37" s="4">
        <v>0</v>
      </c>
      <c r="R37" s="4">
        <v>0</v>
      </c>
      <c r="S37" s="4" t="s">
        <v>84</v>
      </c>
      <c r="T37" s="4">
        <v>0</v>
      </c>
      <c r="U37" s="4">
        <v>0</v>
      </c>
    </row>
    <row r="38" spans="1:21" x14ac:dyDescent="0.15">
      <c r="A38" s="4">
        <f t="shared" ref="A38:A55" si="9">B38</f>
        <v>41001</v>
      </c>
      <c r="B38" s="4">
        <f t="shared" ref="B38:B60" si="10">I38*10000+C38</f>
        <v>41001</v>
      </c>
      <c r="C38" s="4">
        <v>1001</v>
      </c>
      <c r="D38" s="7" t="s">
        <v>104</v>
      </c>
      <c r="E38" s="4" t="str">
        <f t="shared" si="2"/>
        <v>ItemName41001</v>
      </c>
      <c r="F38" s="4" t="str">
        <f t="shared" si="3"/>
        <v>ItemDescribe41001</v>
      </c>
      <c r="H38" s="4" t="str">
        <f t="shared" si="8"/>
        <v>SpriteUi/VehicleIcon/41001</v>
      </c>
      <c r="I38" s="4">
        <v>4</v>
      </c>
      <c r="J38" s="4">
        <v>0</v>
      </c>
      <c r="K38" s="4">
        <v>0</v>
      </c>
      <c r="L38" s="7">
        <v>2</v>
      </c>
      <c r="M38" s="4">
        <v>4</v>
      </c>
      <c r="N38" s="4">
        <f t="shared" si="5"/>
        <v>41001</v>
      </c>
      <c r="O38" s="4" t="str">
        <f>_xlfn.XLOOKUP($B38,使用方法!$F$15:$F$1000,使用方法!$AB$15:$AB$1000,使用方法!$AB$13,0)</f>
        <v>{"UseType":0,"Params":[]}</v>
      </c>
      <c r="P38" s="4">
        <v>0</v>
      </c>
      <c r="Q38" s="4">
        <v>0</v>
      </c>
      <c r="R38" s="4">
        <v>0</v>
      </c>
      <c r="S38" s="4" t="s">
        <v>84</v>
      </c>
      <c r="T38" s="4">
        <v>0</v>
      </c>
      <c r="U38" s="4">
        <v>0</v>
      </c>
    </row>
    <row r="39" spans="1:21" x14ac:dyDescent="0.15">
      <c r="A39" s="4">
        <f t="shared" si="9"/>
        <v>41002</v>
      </c>
      <c r="B39" s="4">
        <f t="shared" si="10"/>
        <v>41002</v>
      </c>
      <c r="C39" s="4">
        <v>1002</v>
      </c>
      <c r="D39" s="7" t="s">
        <v>105</v>
      </c>
      <c r="E39" s="4" t="str">
        <f t="shared" si="2"/>
        <v>ItemName41002</v>
      </c>
      <c r="F39" s="4" t="str">
        <f t="shared" si="3"/>
        <v>ItemDescribe41002</v>
      </c>
      <c r="H39" s="4" t="str">
        <f t="shared" si="8"/>
        <v>SpriteUi/VehicleIcon/41002</v>
      </c>
      <c r="I39" s="4">
        <v>4</v>
      </c>
      <c r="J39" s="4">
        <v>0</v>
      </c>
      <c r="K39" s="4">
        <v>0</v>
      </c>
      <c r="L39" s="7">
        <v>2</v>
      </c>
      <c r="M39" s="4">
        <v>4</v>
      </c>
      <c r="N39" s="4">
        <f t="shared" si="5"/>
        <v>41002</v>
      </c>
      <c r="O39" s="4" t="str">
        <f>_xlfn.XLOOKUP($B39,使用方法!$F$15:$F$1000,使用方法!$AB$15:$AB$1000,使用方法!$AB$13,0)</f>
        <v>{"UseType":0,"Params":[]}</v>
      </c>
      <c r="P39" s="4">
        <v>0</v>
      </c>
      <c r="Q39" s="4">
        <v>0</v>
      </c>
      <c r="R39" s="4">
        <v>0</v>
      </c>
      <c r="S39" s="4" t="s">
        <v>84</v>
      </c>
      <c r="T39" s="4">
        <v>0</v>
      </c>
      <c r="U39" s="4">
        <v>0</v>
      </c>
    </row>
    <row r="40" spans="1:21" x14ac:dyDescent="0.15">
      <c r="A40" s="4">
        <f t="shared" si="9"/>
        <v>41003</v>
      </c>
      <c r="B40" s="4">
        <f t="shared" si="10"/>
        <v>41003</v>
      </c>
      <c r="C40" s="4">
        <v>1003</v>
      </c>
      <c r="D40" s="7" t="s">
        <v>106</v>
      </c>
      <c r="E40" s="4" t="str">
        <f t="shared" si="2"/>
        <v>ItemName41003</v>
      </c>
      <c r="F40" s="4" t="str">
        <f t="shared" si="3"/>
        <v>ItemDescribe41003</v>
      </c>
      <c r="H40" s="4" t="str">
        <f t="shared" si="8"/>
        <v>SpriteUi/VehicleIcon/41003</v>
      </c>
      <c r="I40" s="4">
        <v>4</v>
      </c>
      <c r="J40" s="4">
        <v>0</v>
      </c>
      <c r="K40" s="4">
        <v>0</v>
      </c>
      <c r="L40" s="7">
        <v>2</v>
      </c>
      <c r="M40" s="4">
        <v>4</v>
      </c>
      <c r="N40" s="4">
        <f t="shared" si="5"/>
        <v>41003</v>
      </c>
      <c r="O40" s="4" t="str">
        <f>_xlfn.XLOOKUP($B40,使用方法!$F$15:$F$1000,使用方法!$AB$15:$AB$1000,使用方法!$AB$13,0)</f>
        <v>{"UseType":0,"Params":[]}</v>
      </c>
      <c r="P40" s="4">
        <v>0</v>
      </c>
      <c r="Q40" s="4">
        <v>0</v>
      </c>
      <c r="R40" s="4">
        <v>0</v>
      </c>
      <c r="S40" s="4" t="s">
        <v>84</v>
      </c>
      <c r="T40" s="4">
        <v>0</v>
      </c>
      <c r="U40" s="4">
        <v>0</v>
      </c>
    </row>
    <row r="41" spans="1:21" x14ac:dyDescent="0.15">
      <c r="A41" s="4">
        <f t="shared" si="9"/>
        <v>41004</v>
      </c>
      <c r="B41" s="4">
        <f t="shared" si="10"/>
        <v>41004</v>
      </c>
      <c r="C41" s="4">
        <v>1004</v>
      </c>
      <c r="D41" s="7" t="s">
        <v>107</v>
      </c>
      <c r="E41" s="4" t="str">
        <f t="shared" si="2"/>
        <v>ItemName41004</v>
      </c>
      <c r="F41" s="4" t="str">
        <f t="shared" si="3"/>
        <v>ItemDescribe41004</v>
      </c>
      <c r="H41" s="4" t="str">
        <f t="shared" si="8"/>
        <v>SpriteUi/VehicleIcon/41004</v>
      </c>
      <c r="I41" s="4">
        <v>4</v>
      </c>
      <c r="J41" s="4">
        <v>0</v>
      </c>
      <c r="K41" s="4">
        <v>0</v>
      </c>
      <c r="L41" s="7">
        <v>2</v>
      </c>
      <c r="M41" s="4">
        <v>4</v>
      </c>
      <c r="N41" s="4">
        <f t="shared" si="5"/>
        <v>41004</v>
      </c>
      <c r="O41" s="4" t="str">
        <f>_xlfn.XLOOKUP($B41,使用方法!$F$15:$F$1000,使用方法!$AB$15:$AB$1000,使用方法!$AB$13,0)</f>
        <v>{"UseType":0,"Params":[]}</v>
      </c>
      <c r="P41" s="4">
        <v>0</v>
      </c>
      <c r="Q41" s="4">
        <v>0</v>
      </c>
      <c r="R41" s="4">
        <v>0</v>
      </c>
      <c r="S41" s="4" t="s">
        <v>84</v>
      </c>
      <c r="T41" s="4">
        <v>0</v>
      </c>
      <c r="U41" s="4">
        <v>0</v>
      </c>
    </row>
    <row r="42" spans="1:21" x14ac:dyDescent="0.15">
      <c r="A42" s="4">
        <f t="shared" si="9"/>
        <v>41005</v>
      </c>
      <c r="B42" s="4">
        <f t="shared" si="10"/>
        <v>41005</v>
      </c>
      <c r="C42" s="4">
        <v>1005</v>
      </c>
      <c r="D42" s="7" t="s">
        <v>108</v>
      </c>
      <c r="E42" s="4" t="str">
        <f t="shared" si="2"/>
        <v>ItemName41005</v>
      </c>
      <c r="F42" s="4" t="str">
        <f t="shared" si="3"/>
        <v>ItemDescribe41005</v>
      </c>
      <c r="H42" s="4" t="str">
        <f t="shared" si="8"/>
        <v>SpriteUi/VehicleIcon/41005</v>
      </c>
      <c r="I42" s="4">
        <v>4</v>
      </c>
      <c r="J42" s="4">
        <v>0</v>
      </c>
      <c r="K42" s="4">
        <v>0</v>
      </c>
      <c r="L42" s="7">
        <v>2</v>
      </c>
      <c r="M42" s="4">
        <v>4</v>
      </c>
      <c r="N42" s="4">
        <f t="shared" si="5"/>
        <v>41005</v>
      </c>
      <c r="O42" s="4" t="str">
        <f>_xlfn.XLOOKUP($B42,使用方法!$F$15:$F$1000,使用方法!$AB$15:$AB$1000,使用方法!$AB$13,0)</f>
        <v>{"UseType":0,"Params":[]}</v>
      </c>
      <c r="P42" s="4">
        <v>0</v>
      </c>
      <c r="Q42" s="4">
        <v>0</v>
      </c>
      <c r="R42" s="4">
        <v>0</v>
      </c>
      <c r="S42" s="4" t="s">
        <v>84</v>
      </c>
      <c r="T42" s="4">
        <v>0</v>
      </c>
      <c r="U42" s="4">
        <v>0</v>
      </c>
    </row>
    <row r="43" spans="1:21" x14ac:dyDescent="0.15">
      <c r="A43" s="4">
        <f t="shared" si="9"/>
        <v>41006</v>
      </c>
      <c r="B43" s="4">
        <f t="shared" si="10"/>
        <v>41006</v>
      </c>
      <c r="C43" s="4">
        <v>1006</v>
      </c>
      <c r="D43" s="7" t="s">
        <v>109</v>
      </c>
      <c r="E43" s="4" t="str">
        <f t="shared" si="2"/>
        <v>ItemName41006</v>
      </c>
      <c r="F43" s="4" t="str">
        <f t="shared" si="3"/>
        <v>ItemDescribe41006</v>
      </c>
      <c r="H43" s="4" t="str">
        <f t="shared" si="8"/>
        <v>SpriteUi/VehicleIcon/41006</v>
      </c>
      <c r="I43" s="4">
        <v>4</v>
      </c>
      <c r="J43" s="4">
        <v>0</v>
      </c>
      <c r="K43" s="4">
        <v>0</v>
      </c>
      <c r="L43" s="7">
        <v>2</v>
      </c>
      <c r="M43" s="4">
        <v>4</v>
      </c>
      <c r="N43" s="4">
        <f t="shared" si="5"/>
        <v>41006</v>
      </c>
      <c r="O43" s="4" t="str">
        <f>_xlfn.XLOOKUP($B43,使用方法!$F$15:$F$1000,使用方法!$AB$15:$AB$1000,使用方法!$AB$13,0)</f>
        <v>{"UseType":0,"Params":[]}</v>
      </c>
      <c r="P43" s="4">
        <v>0</v>
      </c>
      <c r="Q43" s="4">
        <v>0</v>
      </c>
      <c r="R43" s="4">
        <v>0</v>
      </c>
      <c r="S43" s="4" t="s">
        <v>84</v>
      </c>
      <c r="T43" s="4">
        <v>0</v>
      </c>
      <c r="U43" s="4">
        <v>0</v>
      </c>
    </row>
    <row r="44" spans="1:21" x14ac:dyDescent="0.15">
      <c r="A44" s="4">
        <f t="shared" si="9"/>
        <v>41007</v>
      </c>
      <c r="B44" s="4">
        <f t="shared" si="10"/>
        <v>41007</v>
      </c>
      <c r="C44" s="4">
        <v>1007</v>
      </c>
      <c r="D44" s="7" t="s">
        <v>110</v>
      </c>
      <c r="E44" s="4" t="str">
        <f t="shared" si="2"/>
        <v>ItemName41007</v>
      </c>
      <c r="F44" s="4" t="str">
        <f t="shared" si="3"/>
        <v>ItemDescribe41007</v>
      </c>
      <c r="H44" s="4" t="str">
        <f t="shared" si="8"/>
        <v>SpriteUi/VehicleIcon/41007</v>
      </c>
      <c r="I44" s="4">
        <v>4</v>
      </c>
      <c r="J44" s="4">
        <v>0</v>
      </c>
      <c r="K44" s="4">
        <v>0</v>
      </c>
      <c r="L44" s="7">
        <v>2</v>
      </c>
      <c r="M44" s="4">
        <v>4</v>
      </c>
      <c r="N44" s="4">
        <f t="shared" si="5"/>
        <v>41007</v>
      </c>
      <c r="O44" s="4" t="str">
        <f>_xlfn.XLOOKUP($B44,使用方法!$F$15:$F$1000,使用方法!$AB$15:$AB$1000,使用方法!$AB$13,0)</f>
        <v>{"UseType":0,"Params":[]}</v>
      </c>
      <c r="P44" s="4">
        <v>0</v>
      </c>
      <c r="Q44" s="4">
        <v>0</v>
      </c>
      <c r="R44" s="4">
        <v>0</v>
      </c>
      <c r="S44" s="4" t="s">
        <v>84</v>
      </c>
      <c r="T44" s="4">
        <v>0</v>
      </c>
      <c r="U44" s="4">
        <v>0</v>
      </c>
    </row>
    <row r="45" spans="1:21" x14ac:dyDescent="0.15">
      <c r="A45" s="4">
        <f t="shared" si="9"/>
        <v>41008</v>
      </c>
      <c r="B45" s="4">
        <f t="shared" si="10"/>
        <v>41008</v>
      </c>
      <c r="C45" s="4">
        <v>1008</v>
      </c>
      <c r="D45" s="7" t="s">
        <v>111</v>
      </c>
      <c r="E45" s="4" t="str">
        <f t="shared" si="2"/>
        <v>ItemName41008</v>
      </c>
      <c r="F45" s="4" t="str">
        <f t="shared" si="3"/>
        <v>ItemDescribe41008</v>
      </c>
      <c r="H45" s="4" t="str">
        <f t="shared" si="8"/>
        <v>SpriteUi/VehicleIcon/41008</v>
      </c>
      <c r="I45" s="4">
        <v>4</v>
      </c>
      <c r="J45" s="4">
        <v>0</v>
      </c>
      <c r="K45" s="4">
        <v>0</v>
      </c>
      <c r="L45" s="7">
        <v>2</v>
      </c>
      <c r="M45" s="4">
        <v>4</v>
      </c>
      <c r="N45" s="4">
        <f t="shared" si="5"/>
        <v>41008</v>
      </c>
      <c r="O45" s="4" t="str">
        <f>_xlfn.XLOOKUP($B45,使用方法!$F$15:$F$1000,使用方法!$AB$15:$AB$1000,使用方法!$AB$13,0)</f>
        <v>{"UseType":0,"Params":[]}</v>
      </c>
      <c r="P45" s="4">
        <v>0</v>
      </c>
      <c r="Q45" s="4">
        <v>0</v>
      </c>
      <c r="R45" s="4">
        <v>0</v>
      </c>
      <c r="S45" s="4" t="s">
        <v>84</v>
      </c>
      <c r="T45" s="4">
        <v>0</v>
      </c>
      <c r="U45" s="4">
        <v>0</v>
      </c>
    </row>
    <row r="46" spans="1:21" x14ac:dyDescent="0.15">
      <c r="A46" s="4">
        <f t="shared" si="9"/>
        <v>41009</v>
      </c>
      <c r="B46" s="4">
        <f t="shared" si="10"/>
        <v>41009</v>
      </c>
      <c r="C46" s="4">
        <v>1009</v>
      </c>
      <c r="D46" s="7" t="s">
        <v>112</v>
      </c>
      <c r="E46" s="4" t="str">
        <f t="shared" si="2"/>
        <v>ItemName41009</v>
      </c>
      <c r="F46" s="4" t="str">
        <f t="shared" si="3"/>
        <v>ItemDescribe41009</v>
      </c>
      <c r="H46" s="4" t="str">
        <f t="shared" si="8"/>
        <v>SpriteUi/VehicleIcon/41009</v>
      </c>
      <c r="I46" s="4">
        <v>4</v>
      </c>
      <c r="J46" s="4">
        <v>0</v>
      </c>
      <c r="K46" s="4">
        <v>0</v>
      </c>
      <c r="L46" s="7">
        <v>2</v>
      </c>
      <c r="M46" s="4">
        <v>4</v>
      </c>
      <c r="N46" s="4">
        <f t="shared" si="5"/>
        <v>41009</v>
      </c>
      <c r="O46" s="4" t="str">
        <f>_xlfn.XLOOKUP($B46,使用方法!$F$15:$F$1000,使用方法!$AB$15:$AB$1000,使用方法!$AB$13,0)</f>
        <v>{"UseType":0,"Params":[]}</v>
      </c>
      <c r="P46" s="4">
        <v>0</v>
      </c>
      <c r="Q46" s="4">
        <v>0</v>
      </c>
      <c r="R46" s="4">
        <v>0</v>
      </c>
      <c r="S46" s="4" t="s">
        <v>84</v>
      </c>
      <c r="T46" s="4">
        <v>0</v>
      </c>
      <c r="U46" s="4">
        <v>0</v>
      </c>
    </row>
    <row r="47" spans="1:21" x14ac:dyDescent="0.15">
      <c r="A47" s="4">
        <f t="shared" si="9"/>
        <v>41010</v>
      </c>
      <c r="B47" s="4">
        <f t="shared" si="10"/>
        <v>41010</v>
      </c>
      <c r="C47" s="4">
        <v>1010</v>
      </c>
      <c r="D47" s="7" t="s">
        <v>113</v>
      </c>
      <c r="E47" s="4" t="str">
        <f t="shared" si="2"/>
        <v>ItemName41010</v>
      </c>
      <c r="F47" s="4" t="str">
        <f t="shared" si="3"/>
        <v>ItemDescribe41010</v>
      </c>
      <c r="H47" s="4" t="str">
        <f t="shared" si="8"/>
        <v>SpriteUi/VehicleIcon/41010</v>
      </c>
      <c r="I47" s="4">
        <v>4</v>
      </c>
      <c r="J47" s="4">
        <v>0</v>
      </c>
      <c r="K47" s="4">
        <v>0</v>
      </c>
      <c r="L47" s="7">
        <v>2</v>
      </c>
      <c r="M47" s="4">
        <v>4</v>
      </c>
      <c r="N47" s="4">
        <f t="shared" si="5"/>
        <v>41010</v>
      </c>
      <c r="O47" s="4" t="str">
        <f>_xlfn.XLOOKUP($B47,使用方法!$F$15:$F$1000,使用方法!$AB$15:$AB$1000,使用方法!$AB$13,0)</f>
        <v>{"UseType":0,"Params":[]}</v>
      </c>
      <c r="P47" s="4">
        <v>0</v>
      </c>
      <c r="Q47" s="4">
        <v>0</v>
      </c>
      <c r="R47" s="4">
        <v>0</v>
      </c>
      <c r="S47" s="4" t="s">
        <v>84</v>
      </c>
      <c r="T47" s="4">
        <v>0</v>
      </c>
      <c r="U47" s="4">
        <v>0</v>
      </c>
    </row>
    <row r="48" spans="1:21" x14ac:dyDescent="0.15">
      <c r="A48" s="4">
        <f t="shared" si="9"/>
        <v>41011</v>
      </c>
      <c r="B48" s="4">
        <f t="shared" si="10"/>
        <v>41011</v>
      </c>
      <c r="C48" s="4">
        <v>1011</v>
      </c>
      <c r="D48" s="7" t="s">
        <v>114</v>
      </c>
      <c r="E48" s="4" t="str">
        <f t="shared" si="2"/>
        <v>ItemName41011</v>
      </c>
      <c r="F48" s="4" t="str">
        <f t="shared" si="3"/>
        <v>ItemDescribe41011</v>
      </c>
      <c r="H48" s="4" t="str">
        <f t="shared" si="8"/>
        <v>SpriteUi/VehicleIcon/41011</v>
      </c>
      <c r="I48" s="4">
        <v>4</v>
      </c>
      <c r="J48" s="4">
        <v>0</v>
      </c>
      <c r="K48" s="4">
        <v>0</v>
      </c>
      <c r="L48" s="7">
        <v>2</v>
      </c>
      <c r="M48" s="4">
        <v>4</v>
      </c>
      <c r="N48" s="4">
        <f t="shared" si="5"/>
        <v>41011</v>
      </c>
      <c r="O48" s="4" t="str">
        <f>_xlfn.XLOOKUP($B48,使用方法!$F$15:$F$1000,使用方法!$AB$15:$AB$1000,使用方法!$AB$13,0)</f>
        <v>{"UseType":0,"Params":[]}</v>
      </c>
      <c r="P48" s="4">
        <v>0</v>
      </c>
      <c r="Q48" s="4">
        <v>0</v>
      </c>
      <c r="R48" s="4">
        <v>0</v>
      </c>
      <c r="S48" s="4" t="s">
        <v>84</v>
      </c>
      <c r="T48" s="4">
        <v>0</v>
      </c>
      <c r="U48" s="4">
        <v>0</v>
      </c>
    </row>
    <row r="49" spans="1:21" x14ac:dyDescent="0.15">
      <c r="A49" s="4">
        <f t="shared" si="9"/>
        <v>41012</v>
      </c>
      <c r="B49" s="4">
        <f t="shared" si="10"/>
        <v>41012</v>
      </c>
      <c r="C49" s="4">
        <v>1012</v>
      </c>
      <c r="D49" s="7" t="s">
        <v>115</v>
      </c>
      <c r="E49" s="4" t="str">
        <f t="shared" si="2"/>
        <v>ItemName41012</v>
      </c>
      <c r="F49" s="4" t="str">
        <f t="shared" si="3"/>
        <v>ItemDescribe41012</v>
      </c>
      <c r="H49" s="4" t="str">
        <f t="shared" si="8"/>
        <v>SpriteUi/VehicleIcon/41012</v>
      </c>
      <c r="I49" s="4">
        <v>4</v>
      </c>
      <c r="J49" s="4">
        <v>0</v>
      </c>
      <c r="K49" s="4">
        <v>0</v>
      </c>
      <c r="L49" s="7">
        <v>2</v>
      </c>
      <c r="M49" s="4">
        <v>4</v>
      </c>
      <c r="N49" s="4">
        <f t="shared" si="5"/>
        <v>41012</v>
      </c>
      <c r="O49" s="4" t="str">
        <f>_xlfn.XLOOKUP($B49,使用方法!$F$15:$F$1000,使用方法!$AB$15:$AB$1000,使用方法!$AB$13,0)</f>
        <v>{"UseType":0,"Params":[]}</v>
      </c>
      <c r="P49" s="4">
        <v>0</v>
      </c>
      <c r="Q49" s="4">
        <v>0</v>
      </c>
      <c r="R49" s="4">
        <v>0</v>
      </c>
      <c r="S49" s="4" t="s">
        <v>84</v>
      </c>
      <c r="T49" s="4">
        <v>0</v>
      </c>
      <c r="U49" s="4">
        <v>0</v>
      </c>
    </row>
    <row r="50" spans="1:21" x14ac:dyDescent="0.15">
      <c r="A50" s="4">
        <f t="shared" si="9"/>
        <v>41013</v>
      </c>
      <c r="B50" s="4">
        <f t="shared" si="10"/>
        <v>41013</v>
      </c>
      <c r="C50" s="4">
        <v>1013</v>
      </c>
      <c r="D50" s="7" t="s">
        <v>116</v>
      </c>
      <c r="E50" s="4" t="str">
        <f t="shared" si="2"/>
        <v>ItemName41013</v>
      </c>
      <c r="F50" s="4" t="str">
        <f t="shared" si="3"/>
        <v>ItemDescribe41013</v>
      </c>
      <c r="H50" s="4" t="str">
        <f t="shared" si="8"/>
        <v>SpriteUi/VehicleIcon/41013</v>
      </c>
      <c r="I50" s="4">
        <v>4</v>
      </c>
      <c r="J50" s="4">
        <v>0</v>
      </c>
      <c r="K50" s="4">
        <v>0</v>
      </c>
      <c r="L50" s="7">
        <v>2</v>
      </c>
      <c r="M50" s="4">
        <v>4</v>
      </c>
      <c r="N50" s="4">
        <f t="shared" si="5"/>
        <v>41013</v>
      </c>
      <c r="O50" s="4" t="str">
        <f>_xlfn.XLOOKUP($B50,使用方法!$F$15:$F$1000,使用方法!$AB$15:$AB$1000,使用方法!$AB$13,0)</f>
        <v>{"UseType":0,"Params":[]}</v>
      </c>
      <c r="P50" s="4">
        <v>0</v>
      </c>
      <c r="Q50" s="4">
        <v>0</v>
      </c>
      <c r="R50" s="4">
        <v>0</v>
      </c>
      <c r="S50" s="4" t="s">
        <v>84</v>
      </c>
      <c r="T50" s="4">
        <v>0</v>
      </c>
      <c r="U50" s="4">
        <v>0</v>
      </c>
    </row>
    <row r="51" spans="1:21" x14ac:dyDescent="0.15">
      <c r="A51" s="4">
        <f t="shared" si="9"/>
        <v>41014</v>
      </c>
      <c r="B51" s="4">
        <f t="shared" si="10"/>
        <v>41014</v>
      </c>
      <c r="C51" s="4">
        <v>1014</v>
      </c>
      <c r="D51" s="7" t="s">
        <v>117</v>
      </c>
      <c r="E51" s="4" t="str">
        <f t="shared" si="2"/>
        <v>ItemName41014</v>
      </c>
      <c r="F51" s="4" t="str">
        <f t="shared" si="3"/>
        <v>ItemDescribe41014</v>
      </c>
      <c r="H51" s="4" t="str">
        <f t="shared" si="8"/>
        <v>SpriteUi/VehicleIcon/41014</v>
      </c>
      <c r="I51" s="4">
        <v>4</v>
      </c>
      <c r="J51" s="4">
        <v>0</v>
      </c>
      <c r="K51" s="4">
        <v>0</v>
      </c>
      <c r="L51" s="7">
        <v>2</v>
      </c>
      <c r="M51" s="4">
        <v>4</v>
      </c>
      <c r="N51" s="4">
        <f t="shared" si="5"/>
        <v>41014</v>
      </c>
      <c r="O51" s="4" t="str">
        <f>_xlfn.XLOOKUP($B51,使用方法!$F$15:$F$1000,使用方法!$AB$15:$AB$1000,使用方法!$AB$13,0)</f>
        <v>{"UseType":0,"Params":[]}</v>
      </c>
      <c r="P51" s="4">
        <v>0</v>
      </c>
      <c r="Q51" s="4">
        <v>0</v>
      </c>
      <c r="R51" s="4">
        <v>0</v>
      </c>
      <c r="S51" s="4" t="s">
        <v>84</v>
      </c>
      <c r="T51" s="4">
        <v>0</v>
      </c>
      <c r="U51" s="4">
        <v>0</v>
      </c>
    </row>
    <row r="52" spans="1:21" x14ac:dyDescent="0.15">
      <c r="A52" s="4">
        <f t="shared" si="9"/>
        <v>41015</v>
      </c>
      <c r="B52" s="4">
        <f t="shared" si="10"/>
        <v>41015</v>
      </c>
      <c r="C52" s="4">
        <v>1015</v>
      </c>
      <c r="D52" s="7" t="s">
        <v>118</v>
      </c>
      <c r="E52" s="4" t="str">
        <f t="shared" si="2"/>
        <v>ItemName41015</v>
      </c>
      <c r="F52" s="4" t="str">
        <f t="shared" si="3"/>
        <v>ItemDescribe41015</v>
      </c>
      <c r="H52" s="4" t="str">
        <f t="shared" si="8"/>
        <v>SpriteUi/VehicleIcon/41015</v>
      </c>
      <c r="I52" s="4">
        <v>4</v>
      </c>
      <c r="J52" s="4">
        <v>0</v>
      </c>
      <c r="K52" s="4">
        <v>0</v>
      </c>
      <c r="L52" s="7">
        <v>2</v>
      </c>
      <c r="M52" s="4">
        <v>4</v>
      </c>
      <c r="N52" s="4">
        <f t="shared" si="5"/>
        <v>41015</v>
      </c>
      <c r="O52" s="4" t="str">
        <f>_xlfn.XLOOKUP($B52,使用方法!$F$15:$F$1000,使用方法!$AB$15:$AB$1000,使用方法!$AB$13,0)</f>
        <v>{"UseType":0,"Params":[]}</v>
      </c>
      <c r="P52" s="4">
        <v>0</v>
      </c>
      <c r="Q52" s="4">
        <v>0</v>
      </c>
      <c r="R52" s="4">
        <v>0</v>
      </c>
      <c r="S52" s="4" t="s">
        <v>84</v>
      </c>
      <c r="T52" s="4">
        <v>0</v>
      </c>
      <c r="U52" s="4">
        <v>0</v>
      </c>
    </row>
    <row r="53" spans="1:21" x14ac:dyDescent="0.15">
      <c r="A53" s="4">
        <f t="shared" si="9"/>
        <v>41016</v>
      </c>
      <c r="B53" s="4">
        <f t="shared" si="10"/>
        <v>41016</v>
      </c>
      <c r="C53" s="4">
        <v>1016</v>
      </c>
      <c r="D53" s="7" t="s">
        <v>119</v>
      </c>
      <c r="E53" s="4" t="str">
        <f t="shared" ref="E53:E62" si="11">"ItemName"&amp;B53</f>
        <v>ItemName41016</v>
      </c>
      <c r="F53" s="4" t="str">
        <f t="shared" ref="F53:F62" si="12">"ItemDescribe"&amp;B53</f>
        <v>ItemDescribe41016</v>
      </c>
      <c r="H53" s="4" t="str">
        <f t="shared" si="8"/>
        <v>SpriteUi/VehicleIcon/41016</v>
      </c>
      <c r="I53" s="4">
        <v>4</v>
      </c>
      <c r="J53" s="4">
        <v>0</v>
      </c>
      <c r="K53" s="4">
        <v>0</v>
      </c>
      <c r="L53" s="7">
        <v>2</v>
      </c>
      <c r="M53" s="4">
        <v>4</v>
      </c>
      <c r="N53" s="4">
        <f t="shared" ref="N53:N62" si="13">B53</f>
        <v>41016</v>
      </c>
      <c r="O53" s="4" t="str">
        <f>_xlfn.XLOOKUP($B53,使用方法!$F$15:$F$1000,使用方法!$AB$15:$AB$1000,使用方法!$AB$13,0)</f>
        <v>{"UseType":0,"Params":[]}</v>
      </c>
      <c r="P53" s="4">
        <v>0</v>
      </c>
      <c r="Q53" s="4">
        <v>0</v>
      </c>
      <c r="R53" s="4">
        <v>0</v>
      </c>
      <c r="S53" s="4" t="s">
        <v>84</v>
      </c>
      <c r="T53" s="4">
        <v>0</v>
      </c>
      <c r="U53" s="4">
        <v>0</v>
      </c>
    </row>
    <row r="54" spans="1:21" x14ac:dyDescent="0.15">
      <c r="A54" s="4">
        <f t="shared" si="9"/>
        <v>41017</v>
      </c>
      <c r="B54" s="4">
        <f t="shared" si="10"/>
        <v>41017</v>
      </c>
      <c r="C54" s="4">
        <v>1017</v>
      </c>
      <c r="D54" s="7" t="s">
        <v>120</v>
      </c>
      <c r="E54" s="4" t="str">
        <f t="shared" si="11"/>
        <v>ItemName41017</v>
      </c>
      <c r="F54" s="4" t="str">
        <f t="shared" si="12"/>
        <v>ItemDescribe41017</v>
      </c>
      <c r="H54" s="4" t="str">
        <f t="shared" si="8"/>
        <v>SpriteUi/VehicleIcon/41017</v>
      </c>
      <c r="I54" s="4">
        <v>4</v>
      </c>
      <c r="J54" s="4">
        <v>0</v>
      </c>
      <c r="K54" s="4">
        <v>0</v>
      </c>
      <c r="L54" s="7">
        <v>2</v>
      </c>
      <c r="M54" s="4">
        <v>4</v>
      </c>
      <c r="N54" s="4">
        <f t="shared" si="13"/>
        <v>41017</v>
      </c>
      <c r="O54" s="4" t="str">
        <f>_xlfn.XLOOKUP($B54,使用方法!$F$15:$F$1000,使用方法!$AB$15:$AB$1000,使用方法!$AB$13,0)</f>
        <v>{"UseType":0,"Params":[]}</v>
      </c>
      <c r="P54" s="4">
        <v>0</v>
      </c>
      <c r="Q54" s="4">
        <v>0</v>
      </c>
      <c r="R54" s="4">
        <v>0</v>
      </c>
      <c r="S54" s="4" t="s">
        <v>84</v>
      </c>
      <c r="T54" s="4">
        <v>0</v>
      </c>
      <c r="U54" s="4">
        <v>0</v>
      </c>
    </row>
    <row r="55" spans="1:21" x14ac:dyDescent="0.15">
      <c r="A55" s="4">
        <f t="shared" si="9"/>
        <v>41018</v>
      </c>
      <c r="B55" s="4">
        <f t="shared" si="10"/>
        <v>41018</v>
      </c>
      <c r="C55" s="4">
        <v>1018</v>
      </c>
      <c r="D55" s="7" t="s">
        <v>121</v>
      </c>
      <c r="E55" s="4" t="str">
        <f t="shared" si="11"/>
        <v>ItemName41018</v>
      </c>
      <c r="F55" s="4" t="str">
        <f t="shared" si="12"/>
        <v>ItemDescribe41018</v>
      </c>
      <c r="H55" s="4" t="str">
        <f t="shared" si="8"/>
        <v>SpriteUi/VehicleIcon/41018</v>
      </c>
      <c r="I55" s="4">
        <v>4</v>
      </c>
      <c r="J55" s="4">
        <v>0</v>
      </c>
      <c r="K55" s="4">
        <v>0</v>
      </c>
      <c r="L55" s="7">
        <v>2</v>
      </c>
      <c r="M55" s="4">
        <v>4</v>
      </c>
      <c r="N55" s="4">
        <f t="shared" si="13"/>
        <v>41018</v>
      </c>
      <c r="O55" s="4" t="str">
        <f>_xlfn.XLOOKUP($B55,使用方法!$F$15:$F$1000,使用方法!$AB$15:$AB$1000,使用方法!$AB$13,0)</f>
        <v>{"UseType":0,"Params":[]}</v>
      </c>
      <c r="P55" s="4">
        <v>0</v>
      </c>
      <c r="Q55" s="4">
        <v>0</v>
      </c>
      <c r="R55" s="4">
        <v>0</v>
      </c>
      <c r="S55" s="4" t="s">
        <v>84</v>
      </c>
      <c r="T55" s="4">
        <v>0</v>
      </c>
      <c r="U55" s="4">
        <v>0</v>
      </c>
    </row>
    <row r="56" spans="1:21" x14ac:dyDescent="0.15">
      <c r="A56" s="4">
        <f t="shared" ref="A56:A62" si="14">B56</f>
        <v>41019</v>
      </c>
      <c r="B56" s="4">
        <f t="shared" si="10"/>
        <v>41019</v>
      </c>
      <c r="C56" s="4">
        <v>1019</v>
      </c>
      <c r="D56" s="7" t="s">
        <v>122</v>
      </c>
      <c r="E56" s="4" t="str">
        <f t="shared" si="11"/>
        <v>ItemName41019</v>
      </c>
      <c r="F56" s="4" t="str">
        <f t="shared" si="12"/>
        <v>ItemDescribe41019</v>
      </c>
      <c r="H56" s="4" t="str">
        <f t="shared" si="8"/>
        <v>SpriteUi/VehicleIcon/41019</v>
      </c>
      <c r="I56" s="4">
        <v>4</v>
      </c>
      <c r="J56" s="4">
        <v>0</v>
      </c>
      <c r="K56" s="4">
        <v>0</v>
      </c>
      <c r="L56" s="7">
        <v>2</v>
      </c>
      <c r="M56" s="4">
        <v>4</v>
      </c>
      <c r="N56" s="4">
        <f t="shared" si="13"/>
        <v>41019</v>
      </c>
      <c r="O56" s="4" t="str">
        <f>_xlfn.XLOOKUP($B56,使用方法!$F$15:$F$1000,使用方法!$AB$15:$AB$1000,使用方法!$AB$13,0)</f>
        <v>{"UseType":0,"Params":[]}</v>
      </c>
      <c r="P56" s="4">
        <v>0</v>
      </c>
      <c r="Q56" s="4">
        <v>0</v>
      </c>
      <c r="R56" s="4">
        <v>0</v>
      </c>
      <c r="S56" s="4" t="s">
        <v>84</v>
      </c>
      <c r="T56" s="4">
        <v>0</v>
      </c>
      <c r="U56" s="4">
        <v>0</v>
      </c>
    </row>
    <row r="57" spans="1:21" x14ac:dyDescent="0.15">
      <c r="A57" s="4">
        <f t="shared" si="14"/>
        <v>41020</v>
      </c>
      <c r="B57" s="4">
        <f t="shared" si="10"/>
        <v>41020</v>
      </c>
      <c r="C57" s="4">
        <v>1020</v>
      </c>
      <c r="D57" s="7" t="s">
        <v>123</v>
      </c>
      <c r="E57" s="4" t="str">
        <f t="shared" si="11"/>
        <v>ItemName41020</v>
      </c>
      <c r="F57" s="4" t="str">
        <f t="shared" si="12"/>
        <v>ItemDescribe41020</v>
      </c>
      <c r="H57" s="4" t="str">
        <f t="shared" si="8"/>
        <v>SpriteUi/VehicleIcon/41020</v>
      </c>
      <c r="I57" s="4">
        <v>4</v>
      </c>
      <c r="J57" s="4">
        <v>0</v>
      </c>
      <c r="K57" s="4">
        <v>0</v>
      </c>
      <c r="L57" s="7">
        <v>2</v>
      </c>
      <c r="M57" s="4">
        <v>4</v>
      </c>
      <c r="N57" s="4">
        <f t="shared" si="13"/>
        <v>41020</v>
      </c>
      <c r="O57" s="4" t="str">
        <f>_xlfn.XLOOKUP($B57,使用方法!$F$15:$F$1000,使用方法!$AB$15:$AB$1000,使用方法!$AB$13,0)</f>
        <v>{"UseType":0,"Params":[]}</v>
      </c>
      <c r="P57" s="4">
        <v>0</v>
      </c>
      <c r="Q57" s="4">
        <v>0</v>
      </c>
      <c r="R57" s="4">
        <v>0</v>
      </c>
      <c r="S57" s="4" t="s">
        <v>84</v>
      </c>
      <c r="T57" s="4">
        <v>0</v>
      </c>
      <c r="U57" s="4">
        <v>0</v>
      </c>
    </row>
    <row r="58" spans="1:21" x14ac:dyDescent="0.15">
      <c r="A58" s="4">
        <f t="shared" si="14"/>
        <v>43001</v>
      </c>
      <c r="B58" s="4">
        <f t="shared" si="10"/>
        <v>43001</v>
      </c>
      <c r="C58" s="4">
        <v>3001</v>
      </c>
      <c r="D58" s="19" t="s">
        <v>124</v>
      </c>
      <c r="E58" s="4" t="str">
        <f t="shared" si="11"/>
        <v>ItemName43001</v>
      </c>
      <c r="F58" s="4" t="str">
        <f t="shared" si="12"/>
        <v>ItemDescribe43001</v>
      </c>
      <c r="H58" s="4" t="str">
        <f t="shared" si="8"/>
        <v>SpriteUi/VehicleIcon/43001</v>
      </c>
      <c r="I58" s="4">
        <v>4</v>
      </c>
      <c r="J58" s="4">
        <v>0</v>
      </c>
      <c r="K58" s="4">
        <v>0</v>
      </c>
      <c r="L58" s="19">
        <v>1</v>
      </c>
      <c r="M58" s="4">
        <v>4</v>
      </c>
      <c r="N58" s="4">
        <f t="shared" si="13"/>
        <v>43001</v>
      </c>
      <c r="O58" s="4" t="str">
        <f>_xlfn.XLOOKUP($B58,使用方法!$F$15:$F$1000,使用方法!$AB$15:$AB$1000,使用方法!$AB$13,0)</f>
        <v>{"UseType":0,"Params":[]}</v>
      </c>
      <c r="P58" s="4">
        <v>0</v>
      </c>
      <c r="Q58" s="4">
        <v>0</v>
      </c>
      <c r="R58" s="4">
        <v>0</v>
      </c>
      <c r="S58" s="4" t="s">
        <v>84</v>
      </c>
      <c r="T58" s="4">
        <v>0</v>
      </c>
      <c r="U58" s="4">
        <v>0</v>
      </c>
    </row>
    <row r="59" spans="1:21" x14ac:dyDescent="0.15">
      <c r="A59" s="4">
        <f t="shared" si="14"/>
        <v>43002</v>
      </c>
      <c r="B59" s="4">
        <f t="shared" si="10"/>
        <v>43002</v>
      </c>
      <c r="C59" s="4">
        <v>3002</v>
      </c>
      <c r="D59" s="19" t="s">
        <v>125</v>
      </c>
      <c r="E59" s="4" t="str">
        <f t="shared" si="11"/>
        <v>ItemName43002</v>
      </c>
      <c r="F59" s="4" t="str">
        <f t="shared" si="12"/>
        <v>ItemDescribe43002</v>
      </c>
      <c r="H59" s="4" t="str">
        <f t="shared" si="8"/>
        <v>SpriteUi/VehicleIcon/43002</v>
      </c>
      <c r="I59" s="4">
        <v>4</v>
      </c>
      <c r="J59" s="4">
        <v>0</v>
      </c>
      <c r="K59" s="4">
        <v>0</v>
      </c>
      <c r="L59" s="19">
        <v>1</v>
      </c>
      <c r="M59" s="4">
        <v>4</v>
      </c>
      <c r="N59" s="4">
        <f t="shared" si="13"/>
        <v>43002</v>
      </c>
      <c r="O59" s="4" t="str">
        <f>_xlfn.XLOOKUP($B59,使用方法!$F$15:$F$1000,使用方法!$AB$15:$AB$1000,使用方法!$AB$13,0)</f>
        <v>{"UseType":0,"Params":[]}</v>
      </c>
      <c r="P59" s="4">
        <v>0</v>
      </c>
      <c r="Q59" s="4">
        <v>0</v>
      </c>
      <c r="R59" s="4">
        <v>0</v>
      </c>
      <c r="S59" s="4" t="s">
        <v>84</v>
      </c>
      <c r="T59" s="4">
        <v>0</v>
      </c>
      <c r="U59" s="4">
        <v>0</v>
      </c>
    </row>
    <row r="60" spans="1:21" x14ac:dyDescent="0.15">
      <c r="A60" s="4">
        <f t="shared" si="14"/>
        <v>43003</v>
      </c>
      <c r="B60" s="4">
        <f t="shared" si="10"/>
        <v>43003</v>
      </c>
      <c r="C60" s="4">
        <v>3003</v>
      </c>
      <c r="D60" s="19" t="s">
        <v>126</v>
      </c>
      <c r="E60" s="4" t="str">
        <f t="shared" si="11"/>
        <v>ItemName43003</v>
      </c>
      <c r="F60" s="4" t="str">
        <f t="shared" si="12"/>
        <v>ItemDescribe43003</v>
      </c>
      <c r="H60" s="4" t="str">
        <f t="shared" si="8"/>
        <v>SpriteUi/VehicleIcon/43003</v>
      </c>
      <c r="I60" s="4">
        <v>4</v>
      </c>
      <c r="J60" s="4">
        <v>0</v>
      </c>
      <c r="K60" s="4">
        <v>0</v>
      </c>
      <c r="L60" s="19">
        <v>1</v>
      </c>
      <c r="M60" s="4">
        <v>4</v>
      </c>
      <c r="N60" s="4">
        <f t="shared" si="13"/>
        <v>43003</v>
      </c>
      <c r="O60" s="4" t="str">
        <f>_xlfn.XLOOKUP($B60,使用方法!$F$15:$F$1000,使用方法!$AB$15:$AB$1000,使用方法!$AB$13,0)</f>
        <v>{"UseType":0,"Params":[]}</v>
      </c>
      <c r="P60" s="4">
        <v>0</v>
      </c>
      <c r="Q60" s="4">
        <v>0</v>
      </c>
      <c r="R60" s="4">
        <v>0</v>
      </c>
      <c r="S60" s="4" t="s">
        <v>84</v>
      </c>
      <c r="T60" s="4">
        <v>0</v>
      </c>
      <c r="U60" s="4">
        <v>0</v>
      </c>
    </row>
    <row r="61" spans="1:21" x14ac:dyDescent="0.15">
      <c r="A61" s="4">
        <f t="shared" si="14"/>
        <v>43004</v>
      </c>
      <c r="B61" s="4">
        <f t="shared" ref="B61:B68" si="15">I61*10000+C61</f>
        <v>43004</v>
      </c>
      <c r="C61" s="4">
        <v>3004</v>
      </c>
      <c r="D61" s="19" t="s">
        <v>127</v>
      </c>
      <c r="E61" s="4" t="str">
        <f t="shared" si="11"/>
        <v>ItemName43004</v>
      </c>
      <c r="F61" s="4" t="str">
        <f t="shared" si="12"/>
        <v>ItemDescribe43004</v>
      </c>
      <c r="H61" s="4" t="str">
        <f t="shared" si="8"/>
        <v>SpriteUi/VehicleIcon/43004</v>
      </c>
      <c r="I61" s="4">
        <v>4</v>
      </c>
      <c r="J61" s="4">
        <v>0</v>
      </c>
      <c r="K61" s="4">
        <v>0</v>
      </c>
      <c r="L61" s="19">
        <v>1</v>
      </c>
      <c r="M61" s="4">
        <v>4</v>
      </c>
      <c r="N61" s="4">
        <f t="shared" si="13"/>
        <v>43004</v>
      </c>
      <c r="O61" s="4" t="str">
        <f>_xlfn.XLOOKUP($B61,使用方法!$F$15:$F$1000,使用方法!$AB$15:$AB$1000,使用方法!$AB$13,0)</f>
        <v>{"UseType":0,"Params":[]}</v>
      </c>
      <c r="P61" s="4">
        <v>0</v>
      </c>
      <c r="Q61" s="4">
        <v>0</v>
      </c>
      <c r="R61" s="4">
        <v>0</v>
      </c>
      <c r="S61" s="4" t="s">
        <v>84</v>
      </c>
      <c r="T61" s="4">
        <v>0</v>
      </c>
      <c r="U61" s="4">
        <v>0</v>
      </c>
    </row>
    <row r="62" spans="1:21" x14ac:dyDescent="0.15">
      <c r="A62" s="4">
        <f t="shared" si="14"/>
        <v>43005</v>
      </c>
      <c r="B62" s="4">
        <f t="shared" si="15"/>
        <v>43005</v>
      </c>
      <c r="C62" s="4">
        <v>3005</v>
      </c>
      <c r="D62" s="19" t="s">
        <v>128</v>
      </c>
      <c r="E62" s="4" t="str">
        <f t="shared" si="11"/>
        <v>ItemName43005</v>
      </c>
      <c r="F62" s="4" t="str">
        <f t="shared" si="12"/>
        <v>ItemDescribe43005</v>
      </c>
      <c r="H62" s="4" t="str">
        <f t="shared" si="8"/>
        <v>SpriteUi/VehicleIcon/43005</v>
      </c>
      <c r="I62" s="4">
        <v>4</v>
      </c>
      <c r="J62" s="4">
        <v>0</v>
      </c>
      <c r="K62" s="4">
        <v>0</v>
      </c>
      <c r="L62" s="19">
        <v>1</v>
      </c>
      <c r="M62" s="4">
        <v>4</v>
      </c>
      <c r="N62" s="4">
        <f t="shared" si="13"/>
        <v>43005</v>
      </c>
      <c r="O62" s="4" t="str">
        <f>_xlfn.XLOOKUP($B62,使用方法!$F$15:$F$1000,使用方法!$AB$15:$AB$1000,使用方法!$AB$13,0)</f>
        <v>{"UseType":0,"Params":[]}</v>
      </c>
      <c r="P62" s="4">
        <v>0</v>
      </c>
      <c r="Q62" s="4">
        <v>0</v>
      </c>
      <c r="R62" s="4">
        <v>0</v>
      </c>
      <c r="S62" s="4" t="s">
        <v>84</v>
      </c>
      <c r="T62" s="4">
        <v>0</v>
      </c>
      <c r="U62" s="4">
        <v>0</v>
      </c>
    </row>
    <row r="63" spans="1:21" x14ac:dyDescent="0.15">
      <c r="A63" s="4">
        <f t="shared" ref="A63:A68" si="16">B63</f>
        <v>50001</v>
      </c>
      <c r="B63" s="4">
        <f t="shared" si="15"/>
        <v>50001</v>
      </c>
      <c r="C63" s="4">
        <v>1</v>
      </c>
      <c r="D63" s="6" t="s">
        <v>129</v>
      </c>
      <c r="E63" s="4" t="str">
        <f t="shared" ref="E63:E68" si="17">"ItemName"&amp;B63</f>
        <v>ItemName50001</v>
      </c>
      <c r="F63" s="4" t="str">
        <f t="shared" ref="F63:F68" si="18">"ItemDescribe"&amp;B63</f>
        <v>ItemDescribe50001</v>
      </c>
      <c r="H63" s="4" t="str">
        <f t="shared" ref="H63:H68" si="19">_xlfn.CONCAT("SpriteUi/Common/Item/Icon/",$B63)</f>
        <v>SpriteUi/Common/Item/Icon/50001</v>
      </c>
      <c r="I63" s="20">
        <v>5</v>
      </c>
      <c r="J63" s="4">
        <v>0</v>
      </c>
      <c r="K63" s="4">
        <v>0</v>
      </c>
      <c r="L63" s="6">
        <v>3</v>
      </c>
      <c r="M63" s="4">
        <v>1</v>
      </c>
      <c r="N63" s="4">
        <f t="shared" ref="N63:N68" si="20">B63</f>
        <v>50001</v>
      </c>
      <c r="O63" s="4" t="str">
        <f>_xlfn.XLOOKUP($B63,使用方法!$F$15:$F$1000,使用方法!$AB$15:$AB$1000,使用方法!$AB$13,0)</f>
        <v>{"UseType":0,"Params":[]}</v>
      </c>
      <c r="P63" s="4">
        <v>0</v>
      </c>
      <c r="Q63" s="4">
        <v>0</v>
      </c>
      <c r="R63" s="4">
        <v>0</v>
      </c>
      <c r="S63" s="4" t="s">
        <v>65</v>
      </c>
      <c r="T63" s="4">
        <v>0</v>
      </c>
      <c r="U63" s="4">
        <v>5</v>
      </c>
    </row>
    <row r="64" spans="1:21" x14ac:dyDescent="0.15">
      <c r="A64" s="4">
        <f t="shared" si="16"/>
        <v>50002</v>
      </c>
      <c r="B64" s="4">
        <f t="shared" si="15"/>
        <v>50002</v>
      </c>
      <c r="C64" s="4">
        <v>2</v>
      </c>
      <c r="D64" s="6" t="s">
        <v>130</v>
      </c>
      <c r="E64" s="4" t="str">
        <f t="shared" si="17"/>
        <v>ItemName50002</v>
      </c>
      <c r="F64" s="4" t="str">
        <f t="shared" si="18"/>
        <v>ItemDescribe50002</v>
      </c>
      <c r="H64" s="4" t="str">
        <f t="shared" si="19"/>
        <v>SpriteUi/Common/Item/Icon/50002</v>
      </c>
      <c r="I64" s="20">
        <v>5</v>
      </c>
      <c r="J64" s="4">
        <v>0</v>
      </c>
      <c r="K64" s="4">
        <v>0</v>
      </c>
      <c r="L64" s="6">
        <v>3</v>
      </c>
      <c r="M64" s="4">
        <v>1</v>
      </c>
      <c r="N64" s="4">
        <f t="shared" si="20"/>
        <v>50002</v>
      </c>
      <c r="O64" s="4" t="str">
        <f>_xlfn.XLOOKUP($B64,使用方法!$F$15:$F$1000,使用方法!$AB$15:$AB$1000,使用方法!$AB$13,0)</f>
        <v>{"UseType":0,"Params":[]}</v>
      </c>
      <c r="P64" s="4">
        <v>0</v>
      </c>
      <c r="Q64" s="4">
        <v>0</v>
      </c>
      <c r="R64" s="4">
        <v>0</v>
      </c>
      <c r="S64" s="4" t="s">
        <v>65</v>
      </c>
      <c r="T64" s="4">
        <v>0</v>
      </c>
      <c r="U64" s="4">
        <v>5</v>
      </c>
    </row>
    <row r="65" spans="1:21" x14ac:dyDescent="0.15">
      <c r="A65" s="4">
        <f t="shared" si="16"/>
        <v>50003</v>
      </c>
      <c r="B65" s="4">
        <f t="shared" si="15"/>
        <v>50003</v>
      </c>
      <c r="C65" s="4">
        <v>3</v>
      </c>
      <c r="D65" s="19" t="s">
        <v>131</v>
      </c>
      <c r="E65" s="4" t="str">
        <f t="shared" si="17"/>
        <v>ItemName50003</v>
      </c>
      <c r="F65" s="4" t="str">
        <f t="shared" si="18"/>
        <v>ItemDescribe50003</v>
      </c>
      <c r="H65" s="4" t="str">
        <f t="shared" si="19"/>
        <v>SpriteUi/Common/Item/Icon/50003</v>
      </c>
      <c r="I65" s="20">
        <v>5</v>
      </c>
      <c r="J65" s="4">
        <v>0</v>
      </c>
      <c r="K65" s="4">
        <v>0</v>
      </c>
      <c r="L65" s="19">
        <v>1</v>
      </c>
      <c r="M65" s="4">
        <v>1</v>
      </c>
      <c r="N65" s="4">
        <f t="shared" si="20"/>
        <v>50003</v>
      </c>
      <c r="O65" s="4" t="str">
        <f>_xlfn.XLOOKUP($B65,使用方法!$F$15:$F$1000,使用方法!$AB$15:$AB$1000,使用方法!$AB$13,0)</f>
        <v>{"UseType":0,"Params":[]}</v>
      </c>
      <c r="P65" s="4">
        <v>0</v>
      </c>
      <c r="Q65" s="4">
        <v>0</v>
      </c>
      <c r="R65" s="4">
        <v>0</v>
      </c>
      <c r="S65" s="4" t="s">
        <v>132</v>
      </c>
      <c r="T65" s="4">
        <v>50</v>
      </c>
      <c r="U65" s="4">
        <v>5</v>
      </c>
    </row>
    <row r="66" spans="1:21" x14ac:dyDescent="0.15">
      <c r="A66" s="4">
        <f t="shared" si="16"/>
        <v>50004</v>
      </c>
      <c r="B66" s="4">
        <f t="shared" si="15"/>
        <v>50004</v>
      </c>
      <c r="C66" s="4">
        <v>4</v>
      </c>
      <c r="D66" s="19" t="s">
        <v>133</v>
      </c>
      <c r="E66" s="4" t="str">
        <f t="shared" si="17"/>
        <v>ItemName50004</v>
      </c>
      <c r="F66" s="4" t="str">
        <f t="shared" si="18"/>
        <v>ItemDescribe50004</v>
      </c>
      <c r="H66" s="4" t="str">
        <f t="shared" si="19"/>
        <v>SpriteUi/Common/Item/Icon/50004</v>
      </c>
      <c r="I66" s="20">
        <v>5</v>
      </c>
      <c r="J66" s="4">
        <v>0</v>
      </c>
      <c r="K66" s="4">
        <v>0</v>
      </c>
      <c r="L66" s="19">
        <v>1</v>
      </c>
      <c r="M66" s="4">
        <v>1</v>
      </c>
      <c r="N66" s="4">
        <f t="shared" si="20"/>
        <v>50004</v>
      </c>
      <c r="O66" s="4" t="str">
        <f>_xlfn.XLOOKUP($B66,使用方法!$F$15:$F$1000,使用方法!$AB$15:$AB$1000,使用方法!$AB$13,0)</f>
        <v>{"UseType":0,"Params":[]}</v>
      </c>
      <c r="P66" s="4">
        <v>0</v>
      </c>
      <c r="Q66" s="4">
        <v>0</v>
      </c>
      <c r="R66" s="4">
        <v>0</v>
      </c>
      <c r="S66" s="4" t="s">
        <v>134</v>
      </c>
      <c r="T66" s="4">
        <v>0</v>
      </c>
      <c r="U66" s="4">
        <v>5</v>
      </c>
    </row>
    <row r="67" spans="1:21" x14ac:dyDescent="0.15">
      <c r="A67" s="4">
        <f t="shared" si="16"/>
        <v>50005</v>
      </c>
      <c r="B67" s="4">
        <f t="shared" si="15"/>
        <v>50005</v>
      </c>
      <c r="C67" s="4">
        <v>5</v>
      </c>
      <c r="D67" s="7" t="s">
        <v>135</v>
      </c>
      <c r="E67" s="4" t="str">
        <f t="shared" si="17"/>
        <v>ItemName50005</v>
      </c>
      <c r="F67" s="4" t="str">
        <f t="shared" si="18"/>
        <v>ItemDescribe50005</v>
      </c>
      <c r="H67" s="4" t="str">
        <f t="shared" si="19"/>
        <v>SpriteUi/Common/Item/Icon/50005</v>
      </c>
      <c r="I67" s="20">
        <v>5</v>
      </c>
      <c r="J67" s="4">
        <v>0</v>
      </c>
      <c r="K67" s="4">
        <v>0</v>
      </c>
      <c r="L67" s="7">
        <v>2</v>
      </c>
      <c r="M67" s="4">
        <v>1</v>
      </c>
      <c r="N67" s="4">
        <f t="shared" si="20"/>
        <v>50005</v>
      </c>
      <c r="O67" s="4" t="str">
        <f>_xlfn.XLOOKUP($B67,使用方法!$F$15:$F$1000,使用方法!$AB$15:$AB$1000,使用方法!$AB$13,0)</f>
        <v>{"UseType":0,"Params":[]}</v>
      </c>
      <c r="P67" s="4">
        <v>0</v>
      </c>
      <c r="Q67" s="4">
        <v>0</v>
      </c>
      <c r="R67" s="4">
        <v>0</v>
      </c>
      <c r="S67" s="4" t="s">
        <v>136</v>
      </c>
      <c r="T67" s="4">
        <v>0</v>
      </c>
      <c r="U67" s="4">
        <v>5</v>
      </c>
    </row>
    <row r="68" spans="1:21" x14ac:dyDescent="0.15">
      <c r="A68" s="4">
        <f t="shared" si="16"/>
        <v>50006</v>
      </c>
      <c r="B68" s="4">
        <f t="shared" si="15"/>
        <v>50006</v>
      </c>
      <c r="C68" s="4">
        <v>6</v>
      </c>
      <c r="D68" s="19" t="s">
        <v>137</v>
      </c>
      <c r="E68" s="4" t="str">
        <f t="shared" si="17"/>
        <v>ItemName50006</v>
      </c>
      <c r="F68" s="4" t="str">
        <f t="shared" si="18"/>
        <v>ItemDescribe50006</v>
      </c>
      <c r="H68" s="4" t="str">
        <f t="shared" si="19"/>
        <v>SpriteUi/Common/Item/Icon/50006</v>
      </c>
      <c r="I68" s="20">
        <v>5</v>
      </c>
      <c r="J68" s="4">
        <v>0</v>
      </c>
      <c r="K68" s="4">
        <v>0</v>
      </c>
      <c r="L68" s="19">
        <v>1</v>
      </c>
      <c r="M68" s="4">
        <v>1</v>
      </c>
      <c r="N68" s="4">
        <f t="shared" si="20"/>
        <v>50006</v>
      </c>
      <c r="O68" s="4" t="str">
        <f>_xlfn.XLOOKUP($B68,使用方法!$F$15:$F$1000,使用方法!$AB$15:$AB$1000,使用方法!$AB$13,0)</f>
        <v>{"UseType":0,"Params":[]}</v>
      </c>
      <c r="P68" s="4">
        <v>0</v>
      </c>
      <c r="Q68" s="4">
        <v>0</v>
      </c>
      <c r="R68" s="4">
        <v>0</v>
      </c>
      <c r="S68" s="4" t="s">
        <v>84</v>
      </c>
      <c r="T68" s="4">
        <v>0</v>
      </c>
      <c r="U68" s="4">
        <v>0</v>
      </c>
    </row>
    <row r="69" spans="1:21" x14ac:dyDescent="0.15">
      <c r="A69" s="4">
        <v>50007</v>
      </c>
      <c r="B69" s="4">
        <v>50007</v>
      </c>
      <c r="C69" s="4">
        <v>7</v>
      </c>
      <c r="D69" s="19" t="s">
        <v>138</v>
      </c>
      <c r="E69" s="4" t="s">
        <v>139</v>
      </c>
      <c r="F69" s="4" t="s">
        <v>140</v>
      </c>
      <c r="H69" s="4" t="s">
        <v>141</v>
      </c>
      <c r="I69" s="20">
        <v>5</v>
      </c>
      <c r="J69" s="4">
        <v>0</v>
      </c>
      <c r="K69" s="4">
        <v>0</v>
      </c>
      <c r="L69" s="19">
        <v>1</v>
      </c>
      <c r="M69" s="4">
        <v>1</v>
      </c>
      <c r="N69" s="4">
        <v>50007</v>
      </c>
      <c r="O69" s="4" t="s">
        <v>142</v>
      </c>
      <c r="P69" s="4">
        <v>0</v>
      </c>
      <c r="Q69" s="4">
        <v>0</v>
      </c>
      <c r="R69" s="4">
        <v>0</v>
      </c>
      <c r="S69" s="4" t="s">
        <v>132</v>
      </c>
      <c r="T69" s="4">
        <v>50</v>
      </c>
      <c r="U69" s="4">
        <v>5</v>
      </c>
    </row>
    <row r="70" spans="1:21" x14ac:dyDescent="0.15">
      <c r="A70" s="4">
        <v>50008</v>
      </c>
      <c r="B70" s="4">
        <v>50008</v>
      </c>
      <c r="C70" s="4">
        <v>8</v>
      </c>
      <c r="D70" s="19" t="s">
        <v>143</v>
      </c>
      <c r="E70" s="4" t="s">
        <v>144</v>
      </c>
      <c r="F70" s="4" t="s">
        <v>145</v>
      </c>
      <c r="H70" s="4" t="s">
        <v>146</v>
      </c>
      <c r="I70" s="20">
        <v>5</v>
      </c>
      <c r="J70" s="4">
        <v>0</v>
      </c>
      <c r="K70" s="4">
        <v>0</v>
      </c>
      <c r="L70" s="19">
        <v>1</v>
      </c>
      <c r="M70" s="4">
        <v>1</v>
      </c>
      <c r="N70" s="4">
        <v>50008</v>
      </c>
      <c r="O70" s="4" t="s">
        <v>142</v>
      </c>
      <c r="P70" s="4">
        <v>0</v>
      </c>
      <c r="Q70" s="4">
        <v>0</v>
      </c>
      <c r="R70" s="4">
        <v>0</v>
      </c>
      <c r="S70" s="4" t="s">
        <v>132</v>
      </c>
      <c r="T70" s="4">
        <v>50</v>
      </c>
      <c r="U70" s="4">
        <v>5</v>
      </c>
    </row>
    <row r="71" spans="1:21" x14ac:dyDescent="0.15">
      <c r="A71" s="4">
        <v>50009</v>
      </c>
      <c r="B71" s="4">
        <v>50009</v>
      </c>
      <c r="C71" s="4">
        <v>9</v>
      </c>
      <c r="D71" s="19" t="s">
        <v>147</v>
      </c>
      <c r="E71" s="4" t="s">
        <v>148</v>
      </c>
      <c r="F71" s="4" t="s">
        <v>149</v>
      </c>
      <c r="H71" s="4" t="s">
        <v>150</v>
      </c>
      <c r="I71" s="20">
        <v>5</v>
      </c>
      <c r="J71" s="4">
        <v>0</v>
      </c>
      <c r="K71" s="4">
        <v>0</v>
      </c>
      <c r="L71" s="19">
        <v>1</v>
      </c>
      <c r="M71" s="4">
        <v>1</v>
      </c>
      <c r="N71" s="4">
        <v>50009</v>
      </c>
      <c r="O71" s="4" t="s">
        <v>142</v>
      </c>
      <c r="P71" s="4">
        <v>0</v>
      </c>
      <c r="Q71" s="4">
        <v>0</v>
      </c>
      <c r="R71" s="4">
        <v>0</v>
      </c>
      <c r="S71" s="4" t="s">
        <v>132</v>
      </c>
      <c r="T71" s="4">
        <v>30</v>
      </c>
      <c r="U71" s="4">
        <v>5</v>
      </c>
    </row>
    <row r="72" spans="1:21" x14ac:dyDescent="0.15">
      <c r="A72" s="4">
        <f t="shared" ref="A72:A86" si="21">B72</f>
        <v>60001</v>
      </c>
      <c r="B72" s="4">
        <f t="shared" ref="B72:B89" si="22">I72*10000+C72</f>
        <v>60001</v>
      </c>
      <c r="C72" s="4">
        <v>1</v>
      </c>
      <c r="D72" s="19" t="s">
        <v>151</v>
      </c>
      <c r="E72" s="4" t="str">
        <f t="shared" ref="E72:E86" si="23">"ItemName"&amp;B72</f>
        <v>ItemName60001</v>
      </c>
      <c r="F72" s="4" t="str">
        <f t="shared" ref="F72:F86" si="24">"ItemDescribe"&amp;B72</f>
        <v>ItemDescribe60001</v>
      </c>
      <c r="H72" s="4" t="str">
        <f>_xlfn.CONCAT("SpriteUi/Common/Item/Icon/",$B72)</f>
        <v>SpriteUi/Common/Item/Icon/60001</v>
      </c>
      <c r="I72" s="20">
        <v>6</v>
      </c>
      <c r="J72" s="4">
        <v>0</v>
      </c>
      <c r="K72" s="4">
        <v>2</v>
      </c>
      <c r="L72" s="19">
        <v>1</v>
      </c>
      <c r="M72" s="4">
        <v>0</v>
      </c>
      <c r="N72" s="4">
        <f t="shared" ref="N72:N86" si="25">B72</f>
        <v>60001</v>
      </c>
      <c r="O72" s="4" t="str">
        <f>_xlfn.XLOOKUP($B72,使用方法!$F$15:$F$1000,使用方法!$AB$15:$AB$1000,使用方法!$AB$13,0)</f>
        <v>{"UseType":5,"Params":[{"ItemId":50003,"Time":1}]}</v>
      </c>
      <c r="P72" s="4">
        <v>0</v>
      </c>
      <c r="Q72" s="4">
        <v>0</v>
      </c>
      <c r="R72" s="4">
        <v>0</v>
      </c>
      <c r="S72" s="4" t="s">
        <v>73</v>
      </c>
      <c r="T72" s="4">
        <v>0</v>
      </c>
      <c r="U72" s="4">
        <v>1</v>
      </c>
    </row>
    <row r="73" spans="1:21" x14ac:dyDescent="0.15">
      <c r="A73" s="4">
        <f t="shared" si="21"/>
        <v>60002</v>
      </c>
      <c r="B73" s="4">
        <f t="shared" si="22"/>
        <v>60002</v>
      </c>
      <c r="C73" s="4">
        <v>2</v>
      </c>
      <c r="D73" s="19" t="s">
        <v>152</v>
      </c>
      <c r="E73" s="4" t="str">
        <f t="shared" si="23"/>
        <v>ItemName60002</v>
      </c>
      <c r="F73" s="4" t="str">
        <f t="shared" si="24"/>
        <v>ItemDescribe60002</v>
      </c>
      <c r="H73" s="4" t="str">
        <f>_xlfn.CONCAT("SpriteUi/Common/Item/Icon/",$B73)</f>
        <v>SpriteUi/Common/Item/Icon/60002</v>
      </c>
      <c r="I73" s="20">
        <v>6</v>
      </c>
      <c r="J73" s="4">
        <v>0</v>
      </c>
      <c r="K73" s="4">
        <v>1</v>
      </c>
      <c r="L73" s="19">
        <v>1</v>
      </c>
      <c r="M73" s="4">
        <v>0</v>
      </c>
      <c r="N73" s="4">
        <f t="shared" si="25"/>
        <v>60002</v>
      </c>
      <c r="O73" s="4" t="str">
        <f>_xlfn.XLOOKUP($B73,使用方法!$F$15:$F$1000,使用方法!$AB$15:$AB$1000,使用方法!$AB$13,0)</f>
        <v>{"UseType":1,"Params":[{"ItemId":50004,"Time":1}]}</v>
      </c>
      <c r="P73" s="4">
        <v>0</v>
      </c>
      <c r="Q73" s="4">
        <v>0</v>
      </c>
      <c r="R73" s="4">
        <v>0</v>
      </c>
      <c r="S73" s="4" t="s">
        <v>73</v>
      </c>
      <c r="T73" s="4">
        <v>0</v>
      </c>
      <c r="U73" s="4">
        <v>1</v>
      </c>
    </row>
    <row r="74" spans="1:21" x14ac:dyDescent="0.15">
      <c r="A74" s="4">
        <f t="shared" si="21"/>
        <v>60003</v>
      </c>
      <c r="B74" s="4">
        <f t="shared" si="22"/>
        <v>60003</v>
      </c>
      <c r="C74" s="4">
        <v>3</v>
      </c>
      <c r="D74" s="19" t="s">
        <v>153</v>
      </c>
      <c r="E74" s="4" t="str">
        <f t="shared" si="23"/>
        <v>ItemName60003</v>
      </c>
      <c r="F74" s="4" t="str">
        <f t="shared" si="24"/>
        <v>ItemDescribe60003</v>
      </c>
      <c r="H74" s="4" t="str">
        <f>_xlfn.CONCAT("SpriteUi/Common/Item/Icon/",$B74)</f>
        <v>SpriteUi/Common/Item/Icon/60003</v>
      </c>
      <c r="I74" s="20">
        <v>6</v>
      </c>
      <c r="J74" s="4">
        <v>0</v>
      </c>
      <c r="K74" s="4">
        <v>1</v>
      </c>
      <c r="L74" s="19">
        <v>1</v>
      </c>
      <c r="M74" s="4">
        <v>0</v>
      </c>
      <c r="N74" s="4">
        <f t="shared" si="25"/>
        <v>60003</v>
      </c>
      <c r="O74" s="4" t="str">
        <f>_xlfn.XLOOKUP($B74,使用方法!$F$15:$F$1000,使用方法!$AB$15:$AB$1000,使用方法!$AB$13,0)</f>
        <v>{"UseType":1,"Params":[{"ItemId":50005,"Time":1}]}</v>
      </c>
      <c r="P74" s="4">
        <v>0</v>
      </c>
      <c r="Q74" s="4">
        <v>0</v>
      </c>
      <c r="R74" s="4">
        <v>0</v>
      </c>
      <c r="S74" s="4" t="s">
        <v>73</v>
      </c>
      <c r="T74" s="4">
        <v>0</v>
      </c>
      <c r="U74" s="4">
        <v>1</v>
      </c>
    </row>
    <row r="75" spans="1:21" x14ac:dyDescent="0.15">
      <c r="A75" s="4">
        <f t="shared" si="21"/>
        <v>60011</v>
      </c>
      <c r="B75" s="4">
        <f t="shared" si="22"/>
        <v>60011</v>
      </c>
      <c r="C75" s="4">
        <v>11</v>
      </c>
      <c r="D75" s="19" t="s">
        <v>154</v>
      </c>
      <c r="E75" s="4" t="str">
        <f t="shared" si="23"/>
        <v>ItemName60011</v>
      </c>
      <c r="F75" s="4" t="str">
        <f t="shared" si="24"/>
        <v>ItemDescribe60011</v>
      </c>
      <c r="H75" s="4" t="str">
        <f>$H72</f>
        <v>SpriteUi/Common/Item/Icon/60001</v>
      </c>
      <c r="I75" s="20">
        <v>6</v>
      </c>
      <c r="J75" s="4">
        <v>0</v>
      </c>
      <c r="K75" s="4">
        <v>0</v>
      </c>
      <c r="L75" s="19">
        <v>1</v>
      </c>
      <c r="M75" s="4">
        <v>3</v>
      </c>
      <c r="N75" s="4">
        <f t="shared" si="25"/>
        <v>60011</v>
      </c>
      <c r="O75" s="4" t="str">
        <f>_xlfn.XLOOKUP($B75,使用方法!$F$15:$F$1000,使用方法!$AB$15:$AB$1000,使用方法!$AB$13,0)</f>
        <v>{"UseType":5,"Params":[{"ItemId":50003,"Time":7200}]}</v>
      </c>
      <c r="P75" s="4">
        <v>0</v>
      </c>
      <c r="Q75" s="4">
        <v>0</v>
      </c>
      <c r="R75" s="4">
        <v>0</v>
      </c>
      <c r="S75" s="4" t="s">
        <v>73</v>
      </c>
      <c r="T75" s="4">
        <v>0</v>
      </c>
      <c r="U75" s="4">
        <v>1</v>
      </c>
    </row>
    <row r="76" spans="1:21" x14ac:dyDescent="0.15">
      <c r="A76" s="4">
        <f t="shared" si="21"/>
        <v>60012</v>
      </c>
      <c r="B76" s="4">
        <f t="shared" si="22"/>
        <v>60012</v>
      </c>
      <c r="C76" s="4">
        <v>12</v>
      </c>
      <c r="D76" s="19" t="s">
        <v>155</v>
      </c>
      <c r="E76" s="4" t="str">
        <f t="shared" si="23"/>
        <v>ItemName60012</v>
      </c>
      <c r="F76" s="4" t="str">
        <f t="shared" si="24"/>
        <v>ItemDescribe60012</v>
      </c>
      <c r="H76" s="4" t="str">
        <f>$H73</f>
        <v>SpriteUi/Common/Item/Icon/60002</v>
      </c>
      <c r="I76" s="20">
        <v>6</v>
      </c>
      <c r="J76" s="4">
        <v>0</v>
      </c>
      <c r="K76" s="4">
        <v>0</v>
      </c>
      <c r="L76" s="19">
        <v>1</v>
      </c>
      <c r="M76" s="4">
        <v>3</v>
      </c>
      <c r="N76" s="4">
        <f t="shared" si="25"/>
        <v>60012</v>
      </c>
      <c r="O76" s="4" t="str">
        <f>_xlfn.XLOOKUP($B76,使用方法!$F$15:$F$1000,使用方法!$AB$15:$AB$1000,使用方法!$AB$13,0)</f>
        <v>{"UseType":1,"Params":[{"ItemId":50004,"Time":7200}]}</v>
      </c>
      <c r="P76" s="4">
        <v>0</v>
      </c>
      <c r="Q76" s="4">
        <v>0</v>
      </c>
      <c r="R76" s="4">
        <v>0</v>
      </c>
      <c r="S76" s="4" t="s">
        <v>73</v>
      </c>
      <c r="T76" s="4">
        <v>0</v>
      </c>
      <c r="U76" s="4">
        <v>1</v>
      </c>
    </row>
    <row r="77" spans="1:21" x14ac:dyDescent="0.15">
      <c r="A77" s="4">
        <f t="shared" si="21"/>
        <v>60013</v>
      </c>
      <c r="B77" s="4">
        <f t="shared" si="22"/>
        <v>60013</v>
      </c>
      <c r="C77" s="4">
        <v>13</v>
      </c>
      <c r="D77" s="19" t="s">
        <v>156</v>
      </c>
      <c r="E77" s="4" t="str">
        <f t="shared" si="23"/>
        <v>ItemName60013</v>
      </c>
      <c r="F77" s="4" t="str">
        <f t="shared" si="24"/>
        <v>ItemDescribe60013</v>
      </c>
      <c r="H77" s="4" t="str">
        <f>$H74</f>
        <v>SpriteUi/Common/Item/Icon/60003</v>
      </c>
      <c r="I77" s="20">
        <v>6</v>
      </c>
      <c r="J77" s="4">
        <v>0</v>
      </c>
      <c r="K77" s="4">
        <v>0</v>
      </c>
      <c r="L77" s="19">
        <v>1</v>
      </c>
      <c r="M77" s="4">
        <v>3</v>
      </c>
      <c r="N77" s="4">
        <f t="shared" si="25"/>
        <v>60013</v>
      </c>
      <c r="O77" s="4" t="str">
        <f>_xlfn.XLOOKUP($B77,使用方法!$F$15:$F$1000,使用方法!$AB$15:$AB$1000,使用方法!$AB$13,0)</f>
        <v>{"UseType":1,"Params":[{"ItemId":50005,"Time":7200}]}</v>
      </c>
      <c r="P77" s="4">
        <v>0</v>
      </c>
      <c r="Q77" s="4">
        <v>0</v>
      </c>
      <c r="R77" s="4">
        <v>0</v>
      </c>
      <c r="S77" s="4" t="s">
        <v>73</v>
      </c>
      <c r="T77" s="4">
        <v>0</v>
      </c>
      <c r="U77" s="4">
        <v>1</v>
      </c>
    </row>
    <row r="78" spans="1:21" x14ac:dyDescent="0.15">
      <c r="A78" s="4">
        <f t="shared" si="21"/>
        <v>60021</v>
      </c>
      <c r="B78" s="4">
        <f t="shared" si="22"/>
        <v>60021</v>
      </c>
      <c r="C78" s="4">
        <v>21</v>
      </c>
      <c r="D78" s="7" t="s">
        <v>157</v>
      </c>
      <c r="E78" s="4" t="str">
        <f t="shared" si="23"/>
        <v>ItemName60021</v>
      </c>
      <c r="F78" s="4" t="str">
        <f t="shared" si="24"/>
        <v>ItemDescribe60021</v>
      </c>
      <c r="H78" s="4" t="str">
        <f>$H75</f>
        <v>SpriteUi/Common/Item/Icon/60001</v>
      </c>
      <c r="I78" s="20">
        <v>6</v>
      </c>
      <c r="J78" s="4">
        <v>0</v>
      </c>
      <c r="K78" s="4">
        <v>0</v>
      </c>
      <c r="L78" s="7">
        <v>2</v>
      </c>
      <c r="M78" s="4">
        <v>3</v>
      </c>
      <c r="N78" s="4">
        <f t="shared" si="25"/>
        <v>60021</v>
      </c>
      <c r="O78" s="4" t="str">
        <f>_xlfn.XLOOKUP($B78,使用方法!$F$15:$F$1000,使用方法!$AB$15:$AB$1000,使用方法!$AB$13,0)</f>
        <v>{"UseType":5,"Params":[{"ItemId":50003,"Time":28800}]}</v>
      </c>
      <c r="P78" s="4">
        <v>0</v>
      </c>
      <c r="Q78" s="4">
        <v>0</v>
      </c>
      <c r="R78" s="4">
        <v>0</v>
      </c>
      <c r="S78" s="4" t="s">
        <v>73</v>
      </c>
      <c r="T78" s="4">
        <v>0</v>
      </c>
      <c r="U78" s="4">
        <v>1</v>
      </c>
    </row>
    <row r="79" spans="1:21" x14ac:dyDescent="0.15">
      <c r="A79" s="4">
        <f t="shared" si="21"/>
        <v>60022</v>
      </c>
      <c r="B79" s="4">
        <f t="shared" si="22"/>
        <v>60022</v>
      </c>
      <c r="C79" s="4">
        <v>22</v>
      </c>
      <c r="D79" s="7" t="s">
        <v>158</v>
      </c>
      <c r="E79" s="4" t="str">
        <f t="shared" si="23"/>
        <v>ItemName60022</v>
      </c>
      <c r="F79" s="4" t="str">
        <f t="shared" si="24"/>
        <v>ItemDescribe60022</v>
      </c>
      <c r="H79" s="4" t="str">
        <f t="shared" ref="H79:H86" si="26">$H76</f>
        <v>SpriteUi/Common/Item/Icon/60002</v>
      </c>
      <c r="I79" s="20">
        <v>6</v>
      </c>
      <c r="J79" s="4">
        <v>0</v>
      </c>
      <c r="K79" s="4">
        <v>0</v>
      </c>
      <c r="L79" s="7">
        <v>2</v>
      </c>
      <c r="M79" s="4">
        <v>3</v>
      </c>
      <c r="N79" s="4">
        <f t="shared" si="25"/>
        <v>60022</v>
      </c>
      <c r="O79" s="4" t="str">
        <f>_xlfn.XLOOKUP($B79,使用方法!$F$15:$F$1000,使用方法!$AB$15:$AB$1000,使用方法!$AB$13,0)</f>
        <v>{"UseType":1,"Params":[{"ItemId":50004,"Time":28800}]}</v>
      </c>
      <c r="P79" s="4">
        <v>0</v>
      </c>
      <c r="Q79" s="4">
        <v>0</v>
      </c>
      <c r="R79" s="4">
        <v>0</v>
      </c>
      <c r="S79" s="4" t="s">
        <v>73</v>
      </c>
      <c r="T79" s="4">
        <v>0</v>
      </c>
      <c r="U79" s="4">
        <v>1</v>
      </c>
    </row>
    <row r="80" spans="1:21" x14ac:dyDescent="0.15">
      <c r="A80" s="4">
        <f t="shared" si="21"/>
        <v>60023</v>
      </c>
      <c r="B80" s="4">
        <f t="shared" si="22"/>
        <v>60023</v>
      </c>
      <c r="C80" s="4">
        <v>23</v>
      </c>
      <c r="D80" s="7" t="s">
        <v>159</v>
      </c>
      <c r="E80" s="4" t="str">
        <f t="shared" si="23"/>
        <v>ItemName60023</v>
      </c>
      <c r="F80" s="4" t="str">
        <f t="shared" si="24"/>
        <v>ItemDescribe60023</v>
      </c>
      <c r="H80" s="4" t="str">
        <f t="shared" si="26"/>
        <v>SpriteUi/Common/Item/Icon/60003</v>
      </c>
      <c r="I80" s="20">
        <v>6</v>
      </c>
      <c r="J80" s="4">
        <v>0</v>
      </c>
      <c r="K80" s="4">
        <v>0</v>
      </c>
      <c r="L80" s="7">
        <v>2</v>
      </c>
      <c r="M80" s="4">
        <v>3</v>
      </c>
      <c r="N80" s="4">
        <f t="shared" si="25"/>
        <v>60023</v>
      </c>
      <c r="O80" s="4" t="str">
        <f>_xlfn.XLOOKUP($B80,使用方法!$F$15:$F$1000,使用方法!$AB$15:$AB$1000,使用方法!$AB$13,0)</f>
        <v>{"UseType":1,"Params":[{"ItemId":50005,"Time":28800}]}</v>
      </c>
      <c r="P80" s="4">
        <v>0</v>
      </c>
      <c r="Q80" s="4">
        <v>0</v>
      </c>
      <c r="R80" s="4">
        <v>0</v>
      </c>
      <c r="S80" s="4" t="s">
        <v>73</v>
      </c>
      <c r="T80" s="4">
        <v>0</v>
      </c>
      <c r="U80" s="4">
        <v>1</v>
      </c>
    </row>
    <row r="81" spans="1:21" x14ac:dyDescent="0.15">
      <c r="A81" s="4">
        <f t="shared" si="21"/>
        <v>60031</v>
      </c>
      <c r="B81" s="4">
        <f t="shared" si="22"/>
        <v>60031</v>
      </c>
      <c r="C81" s="4">
        <v>31</v>
      </c>
      <c r="D81" s="6" t="s">
        <v>160</v>
      </c>
      <c r="E81" s="4" t="str">
        <f t="shared" si="23"/>
        <v>ItemName60031</v>
      </c>
      <c r="F81" s="4" t="str">
        <f t="shared" si="24"/>
        <v>ItemDescribe60031</v>
      </c>
      <c r="H81" s="4" t="str">
        <f t="shared" si="26"/>
        <v>SpriteUi/Common/Item/Icon/60001</v>
      </c>
      <c r="I81" s="20">
        <v>6</v>
      </c>
      <c r="J81" s="4">
        <v>0</v>
      </c>
      <c r="K81" s="4">
        <v>0</v>
      </c>
      <c r="L81" s="6">
        <v>3</v>
      </c>
      <c r="M81" s="4">
        <v>3</v>
      </c>
      <c r="N81" s="4">
        <f t="shared" si="25"/>
        <v>60031</v>
      </c>
      <c r="O81" s="4" t="str">
        <f>_xlfn.XLOOKUP($B81,使用方法!$F$15:$F$1000,使用方法!$AB$15:$AB$1000,使用方法!$AB$13,0)</f>
        <v>{"UseType":5,"Params":[{"ItemId":50003,"Time":86400}]}</v>
      </c>
      <c r="P81" s="4">
        <v>0</v>
      </c>
      <c r="Q81" s="4">
        <v>0</v>
      </c>
      <c r="R81" s="4">
        <v>0</v>
      </c>
      <c r="S81" s="4" t="s">
        <v>73</v>
      </c>
      <c r="T81" s="4">
        <v>0</v>
      </c>
      <c r="U81" s="4">
        <v>1</v>
      </c>
    </row>
    <row r="82" spans="1:21" x14ac:dyDescent="0.15">
      <c r="A82" s="4">
        <f t="shared" si="21"/>
        <v>60032</v>
      </c>
      <c r="B82" s="4">
        <f t="shared" si="22"/>
        <v>60032</v>
      </c>
      <c r="C82" s="4">
        <v>32</v>
      </c>
      <c r="D82" s="6" t="s">
        <v>161</v>
      </c>
      <c r="E82" s="4" t="str">
        <f t="shared" si="23"/>
        <v>ItemName60032</v>
      </c>
      <c r="F82" s="4" t="str">
        <f t="shared" si="24"/>
        <v>ItemDescribe60032</v>
      </c>
      <c r="H82" s="4" t="str">
        <f t="shared" si="26"/>
        <v>SpriteUi/Common/Item/Icon/60002</v>
      </c>
      <c r="I82" s="20">
        <v>6</v>
      </c>
      <c r="J82" s="4">
        <v>0</v>
      </c>
      <c r="K82" s="4">
        <v>0</v>
      </c>
      <c r="L82" s="6">
        <v>3</v>
      </c>
      <c r="M82" s="4">
        <v>3</v>
      </c>
      <c r="N82" s="4">
        <f t="shared" si="25"/>
        <v>60032</v>
      </c>
      <c r="O82" s="4" t="str">
        <f>_xlfn.XLOOKUP($B82,使用方法!$F$15:$F$1000,使用方法!$AB$15:$AB$1000,使用方法!$AB$13,0)</f>
        <v>{"UseType":1,"Params":[{"ItemId":50004,"Time":86400}]}</v>
      </c>
      <c r="P82" s="4">
        <v>0</v>
      </c>
      <c r="Q82" s="4">
        <v>0</v>
      </c>
      <c r="R82" s="4">
        <v>0</v>
      </c>
      <c r="S82" s="4" t="s">
        <v>73</v>
      </c>
      <c r="T82" s="4">
        <v>0</v>
      </c>
      <c r="U82" s="4">
        <v>1</v>
      </c>
    </row>
    <row r="83" spans="1:21" x14ac:dyDescent="0.15">
      <c r="A83" s="4">
        <f t="shared" si="21"/>
        <v>60033</v>
      </c>
      <c r="B83" s="4">
        <f t="shared" si="22"/>
        <v>60033</v>
      </c>
      <c r="C83" s="4">
        <v>33</v>
      </c>
      <c r="D83" s="6" t="s">
        <v>162</v>
      </c>
      <c r="E83" s="4" t="str">
        <f t="shared" si="23"/>
        <v>ItemName60033</v>
      </c>
      <c r="F83" s="4" t="str">
        <f t="shared" si="24"/>
        <v>ItemDescribe60033</v>
      </c>
      <c r="H83" s="4" t="str">
        <f t="shared" si="26"/>
        <v>SpriteUi/Common/Item/Icon/60003</v>
      </c>
      <c r="I83" s="20">
        <v>6</v>
      </c>
      <c r="J83" s="4">
        <v>0</v>
      </c>
      <c r="K83" s="4">
        <v>0</v>
      </c>
      <c r="L83" s="6">
        <v>3</v>
      </c>
      <c r="M83" s="4">
        <v>3</v>
      </c>
      <c r="N83" s="4">
        <f t="shared" si="25"/>
        <v>60033</v>
      </c>
      <c r="O83" s="4" t="str">
        <f>_xlfn.XLOOKUP($B83,使用方法!$F$15:$F$1000,使用方法!$AB$15:$AB$1000,使用方法!$AB$13,0)</f>
        <v>{"UseType":1,"Params":[{"ItemId":50005,"Time":86400}]}</v>
      </c>
      <c r="P83" s="4">
        <v>0</v>
      </c>
      <c r="Q83" s="4">
        <v>0</v>
      </c>
      <c r="R83" s="4">
        <v>0</v>
      </c>
      <c r="S83" s="4" t="s">
        <v>73</v>
      </c>
      <c r="T83" s="4">
        <v>0</v>
      </c>
      <c r="U83" s="4">
        <v>1</v>
      </c>
    </row>
    <row r="84" spans="1:21" x14ac:dyDescent="0.15">
      <c r="A84" s="4">
        <f t="shared" si="21"/>
        <v>60041</v>
      </c>
      <c r="B84" s="4">
        <f t="shared" si="22"/>
        <v>60041</v>
      </c>
      <c r="C84" s="4">
        <v>41</v>
      </c>
      <c r="D84" s="6" t="s">
        <v>163</v>
      </c>
      <c r="E84" s="4" t="str">
        <f t="shared" si="23"/>
        <v>ItemName60041</v>
      </c>
      <c r="F84" s="4" t="str">
        <f t="shared" si="24"/>
        <v>ItemDescribe60041</v>
      </c>
      <c r="H84" s="4" t="str">
        <f t="shared" si="26"/>
        <v>SpriteUi/Common/Item/Icon/60001</v>
      </c>
      <c r="I84" s="20">
        <v>6</v>
      </c>
      <c r="J84" s="4">
        <v>0</v>
      </c>
      <c r="K84" s="4">
        <v>0</v>
      </c>
      <c r="L84" s="6">
        <v>3</v>
      </c>
      <c r="M84" s="4">
        <v>3</v>
      </c>
      <c r="N84" s="4">
        <f t="shared" si="25"/>
        <v>60041</v>
      </c>
      <c r="O84" s="4" t="str">
        <f>_xlfn.XLOOKUP($B84,使用方法!$F$15:$F$1000,使用方法!$AB$15:$AB$1000,使用方法!$AB$13,0)</f>
        <v>{"UseType":5,"Params":[{"ItemId":50003,"Time":259200}]}</v>
      </c>
      <c r="P84" s="4">
        <v>0</v>
      </c>
      <c r="Q84" s="4">
        <v>0</v>
      </c>
      <c r="R84" s="4">
        <v>0</v>
      </c>
      <c r="S84" s="4" t="s">
        <v>73</v>
      </c>
      <c r="T84" s="4">
        <v>0</v>
      </c>
      <c r="U84" s="4">
        <v>1</v>
      </c>
    </row>
    <row r="85" spans="1:21" x14ac:dyDescent="0.15">
      <c r="A85" s="4">
        <f t="shared" si="21"/>
        <v>60042</v>
      </c>
      <c r="B85" s="4">
        <f t="shared" si="22"/>
        <v>60042</v>
      </c>
      <c r="C85" s="4">
        <v>42</v>
      </c>
      <c r="D85" s="6" t="s">
        <v>164</v>
      </c>
      <c r="E85" s="4" t="str">
        <f t="shared" si="23"/>
        <v>ItemName60042</v>
      </c>
      <c r="F85" s="4" t="str">
        <f t="shared" si="24"/>
        <v>ItemDescribe60042</v>
      </c>
      <c r="H85" s="4" t="str">
        <f t="shared" si="26"/>
        <v>SpriteUi/Common/Item/Icon/60002</v>
      </c>
      <c r="I85" s="20">
        <v>6</v>
      </c>
      <c r="J85" s="4">
        <v>0</v>
      </c>
      <c r="K85" s="4">
        <v>0</v>
      </c>
      <c r="L85" s="6">
        <v>3</v>
      </c>
      <c r="M85" s="4">
        <v>3</v>
      </c>
      <c r="N85" s="4">
        <f t="shared" si="25"/>
        <v>60042</v>
      </c>
      <c r="O85" s="4" t="str">
        <f>_xlfn.XLOOKUP($B85,使用方法!$F$15:$F$1000,使用方法!$AB$15:$AB$1000,使用方法!$AB$13,0)</f>
        <v>{"UseType":1,"Params":[{"ItemId":50004,"Time":259200}]}</v>
      </c>
      <c r="P85" s="4">
        <v>0</v>
      </c>
      <c r="Q85" s="4">
        <v>0</v>
      </c>
      <c r="R85" s="4">
        <v>0</v>
      </c>
      <c r="S85" s="4" t="s">
        <v>73</v>
      </c>
      <c r="T85" s="4">
        <v>0</v>
      </c>
      <c r="U85" s="4">
        <v>1</v>
      </c>
    </row>
    <row r="86" spans="1:21" x14ac:dyDescent="0.15">
      <c r="A86" s="4">
        <f t="shared" si="21"/>
        <v>60043</v>
      </c>
      <c r="B86" s="4">
        <f t="shared" si="22"/>
        <v>60043</v>
      </c>
      <c r="C86" s="4">
        <v>43</v>
      </c>
      <c r="D86" s="6" t="s">
        <v>165</v>
      </c>
      <c r="E86" s="4" t="str">
        <f t="shared" si="23"/>
        <v>ItemName60043</v>
      </c>
      <c r="F86" s="4" t="str">
        <f t="shared" si="24"/>
        <v>ItemDescribe60043</v>
      </c>
      <c r="H86" s="4" t="str">
        <f t="shared" si="26"/>
        <v>SpriteUi/Common/Item/Icon/60003</v>
      </c>
      <c r="I86" s="20">
        <v>6</v>
      </c>
      <c r="J86" s="4">
        <v>0</v>
      </c>
      <c r="K86" s="4">
        <v>0</v>
      </c>
      <c r="L86" s="6">
        <v>3</v>
      </c>
      <c r="M86" s="4">
        <v>3</v>
      </c>
      <c r="N86" s="4">
        <f t="shared" si="25"/>
        <v>60043</v>
      </c>
      <c r="O86" s="4" t="str">
        <f>_xlfn.XLOOKUP($B86,使用方法!$F$15:$F$1000,使用方法!$AB$15:$AB$1000,使用方法!$AB$13,0)</f>
        <v>{"UseType":1,"Params":[{"ItemId":50005,"Time":259200}]}</v>
      </c>
      <c r="P86" s="4">
        <v>0</v>
      </c>
      <c r="Q86" s="4">
        <v>0</v>
      </c>
      <c r="R86" s="4">
        <v>0</v>
      </c>
      <c r="S86" s="4" t="s">
        <v>73</v>
      </c>
      <c r="T86" s="4">
        <v>0</v>
      </c>
      <c r="U86" s="4">
        <v>1</v>
      </c>
    </row>
    <row r="87" spans="1:21" x14ac:dyDescent="0.15">
      <c r="A87" s="4">
        <f>B87</f>
        <v>60051</v>
      </c>
      <c r="B87" s="4">
        <f t="shared" si="22"/>
        <v>60051</v>
      </c>
      <c r="C87" s="4">
        <v>51</v>
      </c>
      <c r="D87" s="19" t="s">
        <v>166</v>
      </c>
      <c r="E87" s="4" t="str">
        <f t="shared" ref="E87:E95" si="27">"ItemName"&amp;B87</f>
        <v>ItemName60051</v>
      </c>
      <c r="F87" s="4" t="str">
        <f t="shared" ref="F87:F95" si="28">"ItemDescribe"&amp;B87</f>
        <v>ItemDescribe60051</v>
      </c>
      <c r="H87" s="4" t="str">
        <f t="shared" ref="H87:H95" si="29">$H84</f>
        <v>SpriteUi/Common/Item/Icon/60001</v>
      </c>
      <c r="I87" s="20">
        <v>6</v>
      </c>
      <c r="J87" s="4">
        <v>0</v>
      </c>
      <c r="K87" s="4">
        <v>0</v>
      </c>
      <c r="L87" s="19">
        <v>1</v>
      </c>
      <c r="M87" s="4">
        <v>3</v>
      </c>
      <c r="N87" s="4">
        <f t="shared" ref="N87:N95" si="30">B87</f>
        <v>60051</v>
      </c>
      <c r="O87" s="4" t="s">
        <v>167</v>
      </c>
      <c r="P87" s="4">
        <v>0</v>
      </c>
      <c r="Q87" s="4">
        <v>0</v>
      </c>
      <c r="R87" s="4">
        <v>0</v>
      </c>
      <c r="S87" s="4" t="s">
        <v>73</v>
      </c>
      <c r="T87" s="4">
        <v>0</v>
      </c>
      <c r="U87" s="4">
        <v>1</v>
      </c>
    </row>
    <row r="88" spans="1:21" x14ac:dyDescent="0.15">
      <c r="A88" s="4">
        <f>B88</f>
        <v>60052</v>
      </c>
      <c r="B88" s="4">
        <f t="shared" si="22"/>
        <v>60052</v>
      </c>
      <c r="C88" s="4">
        <v>52</v>
      </c>
      <c r="D88" s="19" t="s">
        <v>168</v>
      </c>
      <c r="E88" s="4" t="str">
        <f t="shared" si="27"/>
        <v>ItemName60052</v>
      </c>
      <c r="F88" s="4" t="str">
        <f t="shared" si="28"/>
        <v>ItemDescribe60052</v>
      </c>
      <c r="H88" s="4" t="str">
        <f t="shared" si="29"/>
        <v>SpriteUi/Common/Item/Icon/60002</v>
      </c>
      <c r="I88" s="20">
        <v>6</v>
      </c>
      <c r="J88" s="4">
        <v>0</v>
      </c>
      <c r="K88" s="4">
        <v>0</v>
      </c>
      <c r="L88" s="19">
        <v>1</v>
      </c>
      <c r="M88" s="4">
        <v>3</v>
      </c>
      <c r="N88" s="4">
        <f t="shared" si="30"/>
        <v>60052</v>
      </c>
      <c r="O88" s="4" t="s">
        <v>169</v>
      </c>
      <c r="P88" s="4">
        <v>0</v>
      </c>
      <c r="Q88" s="4">
        <v>0</v>
      </c>
      <c r="R88" s="4">
        <v>0</v>
      </c>
      <c r="S88" s="4" t="s">
        <v>73</v>
      </c>
      <c r="T88" s="4">
        <v>0</v>
      </c>
      <c r="U88" s="4">
        <v>1</v>
      </c>
    </row>
    <row r="89" spans="1:21" x14ac:dyDescent="0.15">
      <c r="A89" s="4">
        <f>B89</f>
        <v>60053</v>
      </c>
      <c r="B89" s="4">
        <f t="shared" si="22"/>
        <v>60053</v>
      </c>
      <c r="C89" s="4">
        <v>53</v>
      </c>
      <c r="D89" s="19" t="s">
        <v>170</v>
      </c>
      <c r="E89" s="4" t="str">
        <f t="shared" si="27"/>
        <v>ItemName60053</v>
      </c>
      <c r="F89" s="4" t="str">
        <f t="shared" si="28"/>
        <v>ItemDescribe60053</v>
      </c>
      <c r="H89" s="4" t="str">
        <f t="shared" si="29"/>
        <v>SpriteUi/Common/Item/Icon/60003</v>
      </c>
      <c r="I89" s="20">
        <v>6</v>
      </c>
      <c r="J89" s="4">
        <v>0</v>
      </c>
      <c r="K89" s="4">
        <v>0</v>
      </c>
      <c r="L89" s="19">
        <v>1</v>
      </c>
      <c r="M89" s="4">
        <v>3</v>
      </c>
      <c r="N89" s="4">
        <f t="shared" si="30"/>
        <v>60053</v>
      </c>
      <c r="O89" s="4" t="s">
        <v>171</v>
      </c>
      <c r="P89" s="4">
        <v>0</v>
      </c>
      <c r="Q89" s="4">
        <v>0</v>
      </c>
      <c r="R89" s="4">
        <v>0</v>
      </c>
      <c r="S89" s="4" t="s">
        <v>73</v>
      </c>
      <c r="T89" s="4">
        <v>0</v>
      </c>
      <c r="U89" s="4">
        <v>1</v>
      </c>
    </row>
    <row r="90" spans="1:21" x14ac:dyDescent="0.15">
      <c r="A90" s="4">
        <f t="shared" ref="A90:A95" si="31">B90</f>
        <v>60054</v>
      </c>
      <c r="B90" s="4">
        <f t="shared" ref="B90:B95" si="32">I90*10000+C90</f>
        <v>60054</v>
      </c>
      <c r="C90" s="4">
        <v>54</v>
      </c>
      <c r="D90" s="7" t="s">
        <v>172</v>
      </c>
      <c r="E90" s="4" t="str">
        <f t="shared" si="27"/>
        <v>ItemName60054</v>
      </c>
      <c r="F90" s="4" t="str">
        <f t="shared" si="28"/>
        <v>ItemDescribe60054</v>
      </c>
      <c r="H90" s="4" t="str">
        <f t="shared" si="29"/>
        <v>SpriteUi/Common/Item/Icon/60001</v>
      </c>
      <c r="I90" s="20">
        <v>6</v>
      </c>
      <c r="J90" s="4">
        <v>0</v>
      </c>
      <c r="K90" s="4">
        <v>0</v>
      </c>
      <c r="L90" s="7">
        <v>2</v>
      </c>
      <c r="M90" s="4">
        <v>3</v>
      </c>
      <c r="N90" s="4">
        <f t="shared" si="30"/>
        <v>60054</v>
      </c>
      <c r="O90" s="4" t="s">
        <v>167</v>
      </c>
      <c r="P90" s="4">
        <v>0</v>
      </c>
      <c r="Q90" s="4">
        <v>0</v>
      </c>
      <c r="R90" s="4">
        <v>0</v>
      </c>
      <c r="S90" s="4" t="s">
        <v>73</v>
      </c>
      <c r="T90" s="4">
        <v>0</v>
      </c>
      <c r="U90" s="4">
        <v>1</v>
      </c>
    </row>
    <row r="91" spans="1:21" x14ac:dyDescent="0.15">
      <c r="A91" s="4">
        <f t="shared" si="31"/>
        <v>60055</v>
      </c>
      <c r="B91" s="4">
        <f t="shared" si="32"/>
        <v>60055</v>
      </c>
      <c r="C91" s="4">
        <v>55</v>
      </c>
      <c r="D91" s="7" t="s">
        <v>173</v>
      </c>
      <c r="E91" s="4" t="str">
        <f t="shared" si="27"/>
        <v>ItemName60055</v>
      </c>
      <c r="F91" s="4" t="str">
        <f t="shared" si="28"/>
        <v>ItemDescribe60055</v>
      </c>
      <c r="H91" s="4" t="str">
        <f t="shared" si="29"/>
        <v>SpriteUi/Common/Item/Icon/60002</v>
      </c>
      <c r="I91" s="20">
        <v>6</v>
      </c>
      <c r="J91" s="4">
        <v>0</v>
      </c>
      <c r="K91" s="4">
        <v>0</v>
      </c>
      <c r="L91" s="7">
        <v>2</v>
      </c>
      <c r="M91" s="4">
        <v>3</v>
      </c>
      <c r="N91" s="4">
        <f t="shared" si="30"/>
        <v>60055</v>
      </c>
      <c r="O91" s="4" t="s">
        <v>169</v>
      </c>
      <c r="P91" s="4">
        <v>0</v>
      </c>
      <c r="Q91" s="4">
        <v>0</v>
      </c>
      <c r="R91" s="4">
        <v>0</v>
      </c>
      <c r="S91" s="4" t="s">
        <v>73</v>
      </c>
      <c r="T91" s="4">
        <v>0</v>
      </c>
      <c r="U91" s="4">
        <v>1</v>
      </c>
    </row>
    <row r="92" spans="1:21" x14ac:dyDescent="0.15">
      <c r="A92" s="4">
        <f t="shared" si="31"/>
        <v>60056</v>
      </c>
      <c r="B92" s="4">
        <f t="shared" si="32"/>
        <v>60056</v>
      </c>
      <c r="C92" s="4">
        <v>56</v>
      </c>
      <c r="D92" s="7" t="s">
        <v>174</v>
      </c>
      <c r="E92" s="4" t="str">
        <f t="shared" si="27"/>
        <v>ItemName60056</v>
      </c>
      <c r="F92" s="4" t="str">
        <f t="shared" si="28"/>
        <v>ItemDescribe60056</v>
      </c>
      <c r="H92" s="4" t="str">
        <f t="shared" si="29"/>
        <v>SpriteUi/Common/Item/Icon/60003</v>
      </c>
      <c r="I92" s="20">
        <v>6</v>
      </c>
      <c r="J92" s="4">
        <v>0</v>
      </c>
      <c r="K92" s="4">
        <v>0</v>
      </c>
      <c r="L92" s="7">
        <v>2</v>
      </c>
      <c r="M92" s="4">
        <v>3</v>
      </c>
      <c r="N92" s="4">
        <f t="shared" si="30"/>
        <v>60056</v>
      </c>
      <c r="O92" s="4" t="s">
        <v>171</v>
      </c>
      <c r="P92" s="4">
        <v>0</v>
      </c>
      <c r="Q92" s="4">
        <v>0</v>
      </c>
      <c r="R92" s="4">
        <v>0</v>
      </c>
      <c r="S92" s="4" t="s">
        <v>73</v>
      </c>
      <c r="T92" s="4">
        <v>0</v>
      </c>
      <c r="U92" s="4">
        <v>1</v>
      </c>
    </row>
    <row r="93" spans="1:21" x14ac:dyDescent="0.15">
      <c r="A93" s="4">
        <f t="shared" si="31"/>
        <v>60057</v>
      </c>
      <c r="B93" s="4">
        <f t="shared" si="32"/>
        <v>60057</v>
      </c>
      <c r="C93" s="4">
        <v>57</v>
      </c>
      <c r="D93" s="6" t="s">
        <v>175</v>
      </c>
      <c r="E93" s="4" t="str">
        <f t="shared" si="27"/>
        <v>ItemName60057</v>
      </c>
      <c r="F93" s="4" t="str">
        <f t="shared" si="28"/>
        <v>ItemDescribe60057</v>
      </c>
      <c r="H93" s="4" t="str">
        <f t="shared" si="29"/>
        <v>SpriteUi/Common/Item/Icon/60001</v>
      </c>
      <c r="I93" s="20">
        <v>6</v>
      </c>
      <c r="J93" s="4">
        <v>0</v>
      </c>
      <c r="K93" s="4">
        <v>0</v>
      </c>
      <c r="L93" s="6">
        <v>3</v>
      </c>
      <c r="M93" s="4">
        <v>3</v>
      </c>
      <c r="N93" s="4">
        <f t="shared" si="30"/>
        <v>60057</v>
      </c>
      <c r="O93" s="4" t="s">
        <v>167</v>
      </c>
      <c r="P93" s="4">
        <v>0</v>
      </c>
      <c r="Q93" s="4">
        <v>0</v>
      </c>
      <c r="R93" s="4">
        <v>0</v>
      </c>
      <c r="S93" s="4" t="s">
        <v>73</v>
      </c>
      <c r="T93" s="4">
        <v>0</v>
      </c>
      <c r="U93" s="4">
        <v>1</v>
      </c>
    </row>
    <row r="94" spans="1:21" x14ac:dyDescent="0.15">
      <c r="A94" s="4">
        <f t="shared" si="31"/>
        <v>60058</v>
      </c>
      <c r="B94" s="4">
        <f t="shared" si="32"/>
        <v>60058</v>
      </c>
      <c r="C94" s="4">
        <v>58</v>
      </c>
      <c r="D94" s="6" t="s">
        <v>176</v>
      </c>
      <c r="E94" s="4" t="str">
        <f t="shared" si="27"/>
        <v>ItemName60058</v>
      </c>
      <c r="F94" s="4" t="str">
        <f t="shared" si="28"/>
        <v>ItemDescribe60058</v>
      </c>
      <c r="H94" s="4" t="str">
        <f t="shared" si="29"/>
        <v>SpriteUi/Common/Item/Icon/60002</v>
      </c>
      <c r="I94" s="20">
        <v>6</v>
      </c>
      <c r="J94" s="4">
        <v>0</v>
      </c>
      <c r="K94" s="4">
        <v>0</v>
      </c>
      <c r="L94" s="6">
        <v>3</v>
      </c>
      <c r="M94" s="4">
        <v>3</v>
      </c>
      <c r="N94" s="4">
        <f t="shared" si="30"/>
        <v>60058</v>
      </c>
      <c r="O94" s="4" t="s">
        <v>169</v>
      </c>
      <c r="P94" s="4">
        <v>0</v>
      </c>
      <c r="Q94" s="4">
        <v>0</v>
      </c>
      <c r="R94" s="4">
        <v>0</v>
      </c>
      <c r="S94" s="4" t="s">
        <v>73</v>
      </c>
      <c r="T94" s="4">
        <v>0</v>
      </c>
      <c r="U94" s="4">
        <v>1</v>
      </c>
    </row>
    <row r="95" spans="1:21" x14ac:dyDescent="0.15">
      <c r="A95" s="4">
        <f t="shared" si="31"/>
        <v>60059</v>
      </c>
      <c r="B95" s="4">
        <f t="shared" si="32"/>
        <v>60059</v>
      </c>
      <c r="C95" s="4">
        <v>59</v>
      </c>
      <c r="D95" s="6" t="s">
        <v>177</v>
      </c>
      <c r="E95" s="4" t="str">
        <f t="shared" si="27"/>
        <v>ItemName60059</v>
      </c>
      <c r="F95" s="4" t="str">
        <f t="shared" si="28"/>
        <v>ItemDescribe60059</v>
      </c>
      <c r="H95" s="4" t="str">
        <f t="shared" si="29"/>
        <v>SpriteUi/Common/Item/Icon/60003</v>
      </c>
      <c r="I95" s="20">
        <v>6</v>
      </c>
      <c r="J95" s="4">
        <v>0</v>
      </c>
      <c r="K95" s="4">
        <v>0</v>
      </c>
      <c r="L95" s="6">
        <v>3</v>
      </c>
      <c r="M95" s="4">
        <v>3</v>
      </c>
      <c r="N95" s="4">
        <f t="shared" si="30"/>
        <v>60059</v>
      </c>
      <c r="O95" s="4" t="s">
        <v>171</v>
      </c>
      <c r="P95" s="4">
        <v>0</v>
      </c>
      <c r="Q95" s="4">
        <v>0</v>
      </c>
      <c r="R95" s="4">
        <v>0</v>
      </c>
      <c r="S95" s="4" t="s">
        <v>73</v>
      </c>
      <c r="T95" s="4">
        <v>0</v>
      </c>
      <c r="U95" s="4">
        <v>1</v>
      </c>
    </row>
    <row r="96" spans="1:21" x14ac:dyDescent="0.15">
      <c r="A96" s="4">
        <f>B96</f>
        <v>60101</v>
      </c>
      <c r="B96" s="4">
        <f>I96*10000+C96</f>
        <v>60101</v>
      </c>
      <c r="C96" s="4">
        <v>101</v>
      </c>
      <c r="D96" s="5" t="s">
        <v>178</v>
      </c>
      <c r="E96" s="4" t="str">
        <f t="shared" ref="E96:E106" si="33">"ItemName"&amp;B96</f>
        <v>ItemName60101</v>
      </c>
      <c r="F96" s="4" t="str">
        <f t="shared" ref="F96:F106" si="34">"ItemDescribe"&amp;B96</f>
        <v>ItemDescribe60101</v>
      </c>
      <c r="H96" s="4" t="s">
        <v>179</v>
      </c>
      <c r="I96" s="20">
        <v>6</v>
      </c>
      <c r="J96" s="4">
        <v>0</v>
      </c>
      <c r="K96" s="4">
        <v>0</v>
      </c>
      <c r="L96" s="6">
        <v>3</v>
      </c>
      <c r="M96" s="4">
        <v>3</v>
      </c>
      <c r="N96" s="4">
        <f t="shared" ref="N96:N106" si="35">B96</f>
        <v>60101</v>
      </c>
      <c r="O96" s="4" t="str">
        <f>_xlfn.XLOOKUP($B96,使用方法!$F$15:$F$1000,使用方法!$AB$15:$AB$1000,使用方法!$AB$13,0)</f>
        <v>{"UseType":4,"Params":[{"ItemId":40102,"Num":1},{"ItemId":40106,"Num":1},{"ItemId":40112,"Num":1},{"ItemId":40115,"Num":1}]}</v>
      </c>
      <c r="P96" s="4">
        <v>0</v>
      </c>
      <c r="Q96" s="4">
        <v>0</v>
      </c>
      <c r="R96" s="4">
        <v>0</v>
      </c>
      <c r="S96" s="4" t="s">
        <v>73</v>
      </c>
      <c r="T96" s="4">
        <v>0</v>
      </c>
      <c r="U96" s="4">
        <v>1</v>
      </c>
    </row>
    <row r="97" spans="1:21" x14ac:dyDescent="0.15">
      <c r="A97" s="4">
        <f>B97</f>
        <v>60102</v>
      </c>
      <c r="B97" s="4">
        <f>I97*10000+C97</f>
        <v>60102</v>
      </c>
      <c r="C97" s="4">
        <v>102</v>
      </c>
      <c r="D97" s="5" t="s">
        <v>180</v>
      </c>
      <c r="E97" s="4" t="str">
        <f t="shared" si="33"/>
        <v>ItemName60102</v>
      </c>
      <c r="F97" s="4" t="str">
        <f t="shared" si="34"/>
        <v>ItemDescribe60102</v>
      </c>
      <c r="H97" s="4" t="s">
        <v>181</v>
      </c>
      <c r="I97" s="20">
        <v>6</v>
      </c>
      <c r="J97" s="4">
        <v>0</v>
      </c>
      <c r="K97" s="4">
        <v>0</v>
      </c>
      <c r="L97" s="6">
        <v>3</v>
      </c>
      <c r="M97" s="4">
        <v>3</v>
      </c>
      <c r="N97" s="4">
        <f t="shared" si="35"/>
        <v>60102</v>
      </c>
      <c r="O97" s="4" t="str">
        <f>_xlfn.XLOOKUP($B97,使用方法!$F$15:$F$1000,使用方法!$AB$15:$AB$1000,使用方法!$AB$13,0)</f>
        <v>{"UseType":4,"Params":[{"ItemId":41004,"Num":1},{"ItemId":41006,"Num":1},{"ItemId":41011,"Num":1},{"ItemId":41016,"Num":1}]}</v>
      </c>
      <c r="P97" s="4">
        <v>0</v>
      </c>
      <c r="Q97" s="4">
        <v>0</v>
      </c>
      <c r="R97" s="4">
        <v>0</v>
      </c>
      <c r="S97" s="4" t="s">
        <v>73</v>
      </c>
      <c r="T97" s="4">
        <v>0</v>
      </c>
      <c r="U97" s="4">
        <v>1</v>
      </c>
    </row>
    <row r="98" spans="1:21" x14ac:dyDescent="0.15">
      <c r="A98" s="4">
        <f>B98</f>
        <v>60103</v>
      </c>
      <c r="B98" s="4">
        <f>I98*10000+C98</f>
        <v>60103</v>
      </c>
      <c r="C98" s="4">
        <v>103</v>
      </c>
      <c r="D98" s="5" t="s">
        <v>182</v>
      </c>
      <c r="E98" s="4" t="str">
        <f t="shared" si="33"/>
        <v>ItemName60103</v>
      </c>
      <c r="F98" s="4" t="str">
        <f t="shared" si="34"/>
        <v>ItemDescribe60103</v>
      </c>
      <c r="H98" s="4" t="s">
        <v>183</v>
      </c>
      <c r="I98" s="20">
        <v>6</v>
      </c>
      <c r="J98" s="4">
        <v>0</v>
      </c>
      <c r="K98" s="4">
        <v>0</v>
      </c>
      <c r="L98" s="6">
        <v>3</v>
      </c>
      <c r="M98" s="4">
        <v>3</v>
      </c>
      <c r="N98" s="4">
        <f t="shared" si="35"/>
        <v>60103</v>
      </c>
      <c r="O98" s="4" t="str">
        <f>_xlfn.XLOOKUP($B98,使用方法!$F$15:$F$1000,使用方法!$AB$15:$AB$1000,使用方法!$AB$13,0)</f>
        <v>{"UseType":4,"Params":[{"ItemId":10001,"Num":45},{"ItemId":10002,"Num":25}]}</v>
      </c>
      <c r="P98" s="4">
        <v>0</v>
      </c>
      <c r="Q98" s="4">
        <v>0</v>
      </c>
      <c r="R98" s="4">
        <v>0</v>
      </c>
      <c r="S98" s="4" t="s">
        <v>73</v>
      </c>
      <c r="T98" s="4">
        <v>0</v>
      </c>
      <c r="U98" s="4">
        <v>1</v>
      </c>
    </row>
    <row r="99" spans="1:21" x14ac:dyDescent="0.15">
      <c r="A99" s="4">
        <f>B99</f>
        <v>60104</v>
      </c>
      <c r="B99" s="4">
        <f>I99*10000+C99</f>
        <v>60104</v>
      </c>
      <c r="C99" s="4">
        <v>104</v>
      </c>
      <c r="D99" s="5" t="s">
        <v>184</v>
      </c>
      <c r="E99" s="4" t="str">
        <f t="shared" si="33"/>
        <v>ItemName60104</v>
      </c>
      <c r="F99" s="4" t="str">
        <f t="shared" si="34"/>
        <v>ItemDescribe60104</v>
      </c>
      <c r="H99" s="4" t="s">
        <v>185</v>
      </c>
      <c r="I99" s="20">
        <v>6</v>
      </c>
      <c r="J99" s="4">
        <v>0</v>
      </c>
      <c r="K99" s="4">
        <v>0</v>
      </c>
      <c r="L99" s="5">
        <v>4</v>
      </c>
      <c r="M99" s="4">
        <v>3</v>
      </c>
      <c r="N99" s="4">
        <f t="shared" si="35"/>
        <v>60104</v>
      </c>
      <c r="O99" s="4" t="str">
        <f>_xlfn.XLOOKUP($B99,使用方法!$F$15:$F$1000,使用方法!$AB$15:$AB$1000,使用方法!$AB$13,0)</f>
        <v>{"UseType":4,"Params":[{"ItemId":20001,"Num":600},{"ItemId":20002,"Num":80}]}</v>
      </c>
      <c r="P99" s="4">
        <v>0</v>
      </c>
      <c r="Q99" s="4">
        <v>0</v>
      </c>
      <c r="R99" s="4">
        <v>0</v>
      </c>
      <c r="S99" s="4" t="s">
        <v>73</v>
      </c>
      <c r="T99" s="4">
        <v>0</v>
      </c>
      <c r="U99" s="4">
        <v>1</v>
      </c>
    </row>
    <row r="100" spans="1:21" x14ac:dyDescent="0.15">
      <c r="A100" s="4">
        <f>B100</f>
        <v>60105</v>
      </c>
      <c r="B100" s="4">
        <f>I100*10000+C100</f>
        <v>60105</v>
      </c>
      <c r="C100" s="4">
        <v>105</v>
      </c>
      <c r="D100" s="5" t="s">
        <v>186</v>
      </c>
      <c r="E100" s="4" t="str">
        <f t="shared" si="33"/>
        <v>ItemName60105</v>
      </c>
      <c r="F100" s="4" t="str">
        <f t="shared" si="34"/>
        <v>ItemDescribe60105</v>
      </c>
      <c r="H100" s="4" t="s">
        <v>187</v>
      </c>
      <c r="I100" s="20">
        <v>6</v>
      </c>
      <c r="J100" s="4">
        <v>0</v>
      </c>
      <c r="K100" s="4">
        <v>0</v>
      </c>
      <c r="L100" s="5">
        <v>4</v>
      </c>
      <c r="M100" s="4">
        <v>3</v>
      </c>
      <c r="N100" s="4">
        <f t="shared" si="35"/>
        <v>60105</v>
      </c>
      <c r="O100" s="4" t="str">
        <f>_xlfn.XLOOKUP($B100,使用方法!$F$15:$F$1000,使用方法!$AB$15:$AB$1000,使用方法!$AB$13,0)</f>
        <v>{"UseType":0,"Params":[]}</v>
      </c>
      <c r="P100" s="4">
        <v>0</v>
      </c>
      <c r="Q100" s="4">
        <v>0</v>
      </c>
      <c r="R100" s="4">
        <v>0</v>
      </c>
      <c r="S100" s="4" t="s">
        <v>73</v>
      </c>
      <c r="T100" s="4">
        <v>0</v>
      </c>
      <c r="U100" s="4">
        <v>1</v>
      </c>
    </row>
    <row r="101" spans="1:21" x14ac:dyDescent="0.15">
      <c r="A101" s="4" t="str">
        <f>"//"&amp;B101</f>
        <v>//80001</v>
      </c>
      <c r="B101" s="4">
        <f t="shared" ref="B101:B108" si="36">I101*10000+C101</f>
        <v>80001</v>
      </c>
      <c r="C101" s="4">
        <v>1</v>
      </c>
      <c r="D101" s="19" t="s">
        <v>188</v>
      </c>
      <c r="E101" s="4" t="str">
        <f t="shared" si="33"/>
        <v>ItemName80001</v>
      </c>
      <c r="F101" s="4" t="str">
        <f t="shared" si="34"/>
        <v>ItemDescribe80001</v>
      </c>
      <c r="H101" s="4" t="s">
        <v>189</v>
      </c>
      <c r="I101" s="20">
        <v>8</v>
      </c>
      <c r="J101" s="4">
        <v>0</v>
      </c>
      <c r="K101" s="4">
        <v>0</v>
      </c>
      <c r="L101" s="19">
        <v>1</v>
      </c>
      <c r="M101" s="4">
        <v>0</v>
      </c>
      <c r="N101" s="4">
        <f t="shared" si="35"/>
        <v>80001</v>
      </c>
      <c r="O101" s="4" t="str">
        <f>_xlfn.XLOOKUP($B101,使用方法!$F$15:$F$1000,使用方法!$AB$15:$AB$1000,使用方法!$AB$13,0)</f>
        <v>{"UseType":0,"Params":[]}</v>
      </c>
      <c r="P101" s="4">
        <v>0</v>
      </c>
      <c r="Q101" s="4">
        <v>0</v>
      </c>
      <c r="R101" s="4">
        <v>0</v>
      </c>
      <c r="S101" s="4" t="s">
        <v>73</v>
      </c>
      <c r="T101" s="4">
        <v>0</v>
      </c>
      <c r="U101" s="4">
        <v>1</v>
      </c>
    </row>
    <row r="102" spans="1:21" x14ac:dyDescent="0.15">
      <c r="A102" s="4">
        <f t="shared" ref="A102:A111" si="37">B102</f>
        <v>80002</v>
      </c>
      <c r="B102" s="4">
        <f t="shared" si="36"/>
        <v>80002</v>
      </c>
      <c r="C102" s="4">
        <v>2</v>
      </c>
      <c r="D102" s="7" t="s">
        <v>190</v>
      </c>
      <c r="E102" s="4" t="str">
        <f t="shared" si="33"/>
        <v>ItemName80002</v>
      </c>
      <c r="F102" s="4" t="str">
        <f t="shared" si="34"/>
        <v>ItemDescribe80002</v>
      </c>
      <c r="H102" s="4" t="str">
        <f>_xlfn.CONCAT("SpriteUi/Common/Item/Icon/",80002)</f>
        <v>SpriteUi/Common/Item/Icon/80002</v>
      </c>
      <c r="I102" s="20">
        <v>8</v>
      </c>
      <c r="J102" s="4">
        <v>0</v>
      </c>
      <c r="K102" s="4">
        <v>0</v>
      </c>
      <c r="L102" s="7">
        <v>2</v>
      </c>
      <c r="M102" s="4">
        <v>3</v>
      </c>
      <c r="N102" s="4">
        <f t="shared" si="35"/>
        <v>80002</v>
      </c>
      <c r="O102" s="4" t="str">
        <f>_xlfn.XLOOKUP($B102,使用方法!$F$15:$F$1000,使用方法!$AB$15:$AB$1000,使用方法!$AB$13,0)</f>
        <v>{"UseType":0,"Params":[]}</v>
      </c>
      <c r="P102" s="4">
        <v>0</v>
      </c>
      <c r="Q102" s="4">
        <v>0</v>
      </c>
      <c r="R102" s="4">
        <v>0</v>
      </c>
      <c r="S102" s="4" t="s">
        <v>73</v>
      </c>
      <c r="T102" s="4">
        <v>0</v>
      </c>
      <c r="U102" s="4">
        <v>1</v>
      </c>
    </row>
    <row r="103" spans="1:21" x14ac:dyDescent="0.15">
      <c r="A103" s="4">
        <f t="shared" si="37"/>
        <v>81001</v>
      </c>
      <c r="B103" s="4">
        <f t="shared" si="36"/>
        <v>81001</v>
      </c>
      <c r="C103" s="4">
        <v>1001</v>
      </c>
      <c r="D103" s="7" t="s">
        <v>191</v>
      </c>
      <c r="E103" s="4" t="str">
        <f t="shared" si="33"/>
        <v>ItemName81001</v>
      </c>
      <c r="F103" s="4" t="str">
        <f t="shared" si="34"/>
        <v>ItemDescribe81001</v>
      </c>
      <c r="H103" s="21" t="s">
        <v>192</v>
      </c>
      <c r="I103" s="20">
        <v>8</v>
      </c>
      <c r="J103" s="4">
        <v>0</v>
      </c>
      <c r="K103" s="4">
        <v>0</v>
      </c>
      <c r="L103" s="7">
        <v>0</v>
      </c>
      <c r="M103" s="4">
        <v>0</v>
      </c>
      <c r="N103" s="4">
        <f t="shared" si="35"/>
        <v>81001</v>
      </c>
      <c r="O103" s="4" t="s">
        <v>142</v>
      </c>
      <c r="P103" s="4">
        <v>0</v>
      </c>
      <c r="Q103" s="4">
        <v>0</v>
      </c>
      <c r="R103" s="4">
        <v>0</v>
      </c>
      <c r="S103" s="4" t="s">
        <v>73</v>
      </c>
      <c r="T103" s="4">
        <v>1</v>
      </c>
      <c r="U103" s="4">
        <v>1</v>
      </c>
    </row>
    <row r="104" spans="1:21" x14ac:dyDescent="0.15">
      <c r="A104" s="4">
        <f t="shared" si="37"/>
        <v>81002</v>
      </c>
      <c r="B104" s="4">
        <f t="shared" si="36"/>
        <v>81002</v>
      </c>
      <c r="C104" s="4">
        <v>1002</v>
      </c>
      <c r="D104" s="7" t="s">
        <v>193</v>
      </c>
      <c r="E104" s="4" t="str">
        <f t="shared" si="33"/>
        <v>ItemName81002</v>
      </c>
      <c r="F104" s="4" t="str">
        <f t="shared" si="34"/>
        <v>ItemDescribe81002</v>
      </c>
      <c r="H104" s="21" t="s">
        <v>192</v>
      </c>
      <c r="I104" s="20">
        <v>8</v>
      </c>
      <c r="J104" s="4">
        <v>0</v>
      </c>
      <c r="K104" s="4">
        <v>0</v>
      </c>
      <c r="L104" s="7">
        <v>0</v>
      </c>
      <c r="M104" s="4">
        <v>0</v>
      </c>
      <c r="N104" s="4">
        <f t="shared" si="35"/>
        <v>81002</v>
      </c>
      <c r="O104" s="4" t="s">
        <v>142</v>
      </c>
      <c r="P104" s="4">
        <v>0</v>
      </c>
      <c r="Q104" s="4">
        <v>0</v>
      </c>
      <c r="R104" s="4">
        <v>0</v>
      </c>
      <c r="S104" s="4" t="s">
        <v>73</v>
      </c>
      <c r="T104" s="4">
        <v>0</v>
      </c>
      <c r="U104" s="4">
        <v>1</v>
      </c>
    </row>
    <row r="105" spans="1:21" x14ac:dyDescent="0.15">
      <c r="A105" s="4">
        <f t="shared" si="37"/>
        <v>81003</v>
      </c>
      <c r="B105" s="4">
        <f t="shared" si="36"/>
        <v>81003</v>
      </c>
      <c r="C105" s="4">
        <v>1003</v>
      </c>
      <c r="D105" s="7" t="s">
        <v>194</v>
      </c>
      <c r="E105" s="4" t="str">
        <f t="shared" si="33"/>
        <v>ItemName81003</v>
      </c>
      <c r="F105" s="4" t="str">
        <f t="shared" si="34"/>
        <v>ItemDescribe81003</v>
      </c>
      <c r="H105" s="21" t="s">
        <v>192</v>
      </c>
      <c r="I105" s="20">
        <v>8</v>
      </c>
      <c r="J105" s="4">
        <v>0</v>
      </c>
      <c r="K105" s="4">
        <v>0</v>
      </c>
      <c r="L105" s="7">
        <v>0</v>
      </c>
      <c r="M105" s="4">
        <v>0</v>
      </c>
      <c r="N105" s="4">
        <f t="shared" si="35"/>
        <v>81003</v>
      </c>
      <c r="O105" s="4" t="s">
        <v>142</v>
      </c>
      <c r="P105" s="4">
        <v>0</v>
      </c>
      <c r="Q105" s="4">
        <v>0</v>
      </c>
      <c r="R105" s="4">
        <v>0</v>
      </c>
      <c r="S105" s="4" t="s">
        <v>73</v>
      </c>
      <c r="T105" s="4">
        <v>0</v>
      </c>
      <c r="U105" s="4">
        <v>1</v>
      </c>
    </row>
    <row r="106" spans="1:21" x14ac:dyDescent="0.15">
      <c r="A106" s="4">
        <f t="shared" si="37"/>
        <v>81004</v>
      </c>
      <c r="B106" s="4">
        <f t="shared" si="36"/>
        <v>81004</v>
      </c>
      <c r="C106" s="4">
        <v>1004</v>
      </c>
      <c r="D106" s="7" t="s">
        <v>195</v>
      </c>
      <c r="E106" s="4" t="str">
        <f>"ItemName"&amp;B106</f>
        <v>ItemName81004</v>
      </c>
      <c r="F106" s="4" t="str">
        <f t="shared" si="34"/>
        <v>ItemDescribe81004</v>
      </c>
      <c r="H106" s="21" t="s">
        <v>192</v>
      </c>
      <c r="I106" s="20">
        <v>8</v>
      </c>
      <c r="J106" s="4">
        <v>0</v>
      </c>
      <c r="K106" s="4">
        <v>0</v>
      </c>
      <c r="L106" s="7">
        <v>0</v>
      </c>
      <c r="M106" s="4">
        <v>0</v>
      </c>
      <c r="N106" s="4">
        <f t="shared" si="35"/>
        <v>81004</v>
      </c>
      <c r="O106" s="4" t="s">
        <v>142</v>
      </c>
      <c r="P106" s="4">
        <v>0</v>
      </c>
      <c r="Q106" s="4">
        <v>0</v>
      </c>
      <c r="R106" s="4">
        <v>0</v>
      </c>
      <c r="S106" s="4" t="s">
        <v>73</v>
      </c>
      <c r="T106" s="4">
        <v>0</v>
      </c>
      <c r="U106" s="4">
        <v>1</v>
      </c>
    </row>
    <row r="107" spans="1:21" x14ac:dyDescent="0.15">
      <c r="A107" s="4">
        <f t="shared" si="37"/>
        <v>90001</v>
      </c>
      <c r="B107" s="4">
        <f t="shared" si="36"/>
        <v>90001</v>
      </c>
      <c r="C107" s="4">
        <v>1</v>
      </c>
      <c r="D107" s="7" t="s">
        <v>196</v>
      </c>
      <c r="E107" s="4" t="str">
        <f t="shared" ref="E107" si="38">"ItemName"&amp;B107</f>
        <v>ItemName90001</v>
      </c>
      <c r="F107" s="4" t="str">
        <f t="shared" ref="F107" si="39">"ItemDescribe"&amp;B107</f>
        <v>ItemDescribe90001</v>
      </c>
      <c r="H107" s="4" t="str">
        <f>_xlfn.CONCAT("SpriteUi/Common/Item/Icon/",90001)</f>
        <v>SpriteUi/Common/Item/Icon/90001</v>
      </c>
      <c r="I107" s="20">
        <v>9</v>
      </c>
      <c r="J107" s="4">
        <v>0</v>
      </c>
      <c r="K107" s="4">
        <v>0</v>
      </c>
      <c r="L107" s="7">
        <v>1</v>
      </c>
      <c r="M107" s="4">
        <v>3</v>
      </c>
      <c r="N107" s="4">
        <f t="shared" ref="N107" si="40">B107</f>
        <v>90001</v>
      </c>
      <c r="O107" s="4" t="s">
        <v>197</v>
      </c>
      <c r="P107" s="4">
        <v>0</v>
      </c>
      <c r="Q107" s="4">
        <v>0</v>
      </c>
      <c r="R107" s="4">
        <v>0</v>
      </c>
      <c r="S107" s="4" t="s">
        <v>73</v>
      </c>
      <c r="T107" s="4">
        <v>0</v>
      </c>
      <c r="U107" s="4">
        <v>1</v>
      </c>
    </row>
    <row r="108" spans="1:21" x14ac:dyDescent="0.15">
      <c r="A108" s="4">
        <f t="shared" si="37"/>
        <v>90002</v>
      </c>
      <c r="B108" s="4">
        <f t="shared" si="36"/>
        <v>90002</v>
      </c>
      <c r="C108" s="4">
        <v>2</v>
      </c>
      <c r="D108" s="7" t="s">
        <v>198</v>
      </c>
      <c r="E108" s="4" t="str">
        <f t="shared" ref="E108" si="41">"ItemName"&amp;B108</f>
        <v>ItemName90002</v>
      </c>
      <c r="F108" s="4" t="str">
        <f t="shared" ref="F108" si="42">"ItemDescribe"&amp;B108</f>
        <v>ItemDescribe90002</v>
      </c>
      <c r="H108" s="4" t="str">
        <f>_xlfn.CONCAT("SpriteUi/Common/Item/Icon/",90001)</f>
        <v>SpriteUi/Common/Item/Icon/90001</v>
      </c>
      <c r="I108" s="20">
        <v>9</v>
      </c>
      <c r="J108" s="4">
        <v>0</v>
      </c>
      <c r="K108" s="4">
        <v>0</v>
      </c>
      <c r="L108" s="7">
        <v>1</v>
      </c>
      <c r="M108" s="4">
        <v>3</v>
      </c>
      <c r="N108" s="4">
        <f t="shared" ref="N108" si="43">B108</f>
        <v>90002</v>
      </c>
      <c r="O108" s="4" t="s">
        <v>199</v>
      </c>
      <c r="P108" s="4">
        <v>0</v>
      </c>
      <c r="Q108" s="4">
        <v>0</v>
      </c>
      <c r="R108" s="4">
        <v>0</v>
      </c>
      <c r="S108" s="4" t="s">
        <v>73</v>
      </c>
      <c r="T108" s="4">
        <v>0</v>
      </c>
      <c r="U108" s="4">
        <v>1</v>
      </c>
    </row>
    <row r="109" spans="1:21" x14ac:dyDescent="0.15">
      <c r="A109" s="4">
        <f t="shared" si="37"/>
        <v>90003</v>
      </c>
      <c r="B109" s="4">
        <f t="shared" ref="B109:B110" si="44">I109*10000+C109</f>
        <v>90003</v>
      </c>
      <c r="C109" s="4">
        <v>3</v>
      </c>
      <c r="D109" s="7" t="s">
        <v>200</v>
      </c>
      <c r="E109" s="4" t="str">
        <f t="shared" ref="E109:E110" si="45">"ItemName"&amp;B109</f>
        <v>ItemName90003</v>
      </c>
      <c r="F109" s="4" t="str">
        <f t="shared" ref="F109:F110" si="46">"ItemDescribe"&amp;B109</f>
        <v>ItemDescribe90003</v>
      </c>
      <c r="H109" s="4" t="str">
        <f>_xlfn.CONCAT("SpriteUi/Common/Item/Icon/",90001)</f>
        <v>SpriteUi/Common/Item/Icon/90001</v>
      </c>
      <c r="I109" s="20">
        <v>9</v>
      </c>
      <c r="J109" s="4">
        <v>0</v>
      </c>
      <c r="K109" s="4">
        <v>0</v>
      </c>
      <c r="L109" s="7">
        <v>2</v>
      </c>
      <c r="M109" s="4">
        <v>3</v>
      </c>
      <c r="N109" s="4">
        <f t="shared" ref="N109:N110" si="47">B109</f>
        <v>90003</v>
      </c>
      <c r="O109" s="4" t="s">
        <v>201</v>
      </c>
      <c r="P109" s="4">
        <v>0</v>
      </c>
      <c r="Q109" s="4">
        <v>0</v>
      </c>
      <c r="R109" s="4">
        <v>0</v>
      </c>
      <c r="S109" s="4" t="s">
        <v>73</v>
      </c>
      <c r="T109" s="4">
        <v>0</v>
      </c>
      <c r="U109" s="4">
        <v>1</v>
      </c>
    </row>
    <row r="110" spans="1:21" x14ac:dyDescent="0.15">
      <c r="A110" s="4">
        <f t="shared" si="37"/>
        <v>90004</v>
      </c>
      <c r="B110" s="4">
        <f t="shared" si="44"/>
        <v>90004</v>
      </c>
      <c r="C110" s="4">
        <v>4</v>
      </c>
      <c r="D110" s="7" t="s">
        <v>202</v>
      </c>
      <c r="E110" s="4" t="str">
        <f t="shared" si="45"/>
        <v>ItemName90004</v>
      </c>
      <c r="F110" s="4" t="str">
        <f t="shared" si="46"/>
        <v>ItemDescribe90004</v>
      </c>
      <c r="H110" s="4" t="str">
        <f>_xlfn.CONCAT("SpriteUi/Common/Item/Icon/",90001)</f>
        <v>SpriteUi/Common/Item/Icon/90001</v>
      </c>
      <c r="I110" s="20">
        <v>9</v>
      </c>
      <c r="J110" s="4">
        <v>0</v>
      </c>
      <c r="K110" s="4">
        <v>0</v>
      </c>
      <c r="L110" s="7">
        <v>2</v>
      </c>
      <c r="M110" s="4">
        <v>3</v>
      </c>
      <c r="N110" s="4">
        <f t="shared" si="47"/>
        <v>90004</v>
      </c>
      <c r="O110" s="4" t="s">
        <v>203</v>
      </c>
      <c r="P110" s="4">
        <v>0</v>
      </c>
      <c r="Q110" s="4">
        <v>0</v>
      </c>
      <c r="R110" s="4">
        <v>0</v>
      </c>
      <c r="S110" s="4" t="s">
        <v>73</v>
      </c>
      <c r="T110" s="4">
        <v>0</v>
      </c>
      <c r="U110" s="4">
        <v>1</v>
      </c>
    </row>
    <row r="111" spans="1:21" x14ac:dyDescent="0.15">
      <c r="A111" s="4">
        <f t="shared" si="37"/>
        <v>90005</v>
      </c>
      <c r="B111" s="4">
        <f t="shared" ref="B111" si="48">I111*10000+C111</f>
        <v>90005</v>
      </c>
      <c r="C111" s="4">
        <v>5</v>
      </c>
      <c r="D111" s="7" t="s">
        <v>204</v>
      </c>
      <c r="E111" s="4" t="str">
        <f t="shared" ref="E111" si="49">"ItemName"&amp;B111</f>
        <v>ItemName90005</v>
      </c>
      <c r="F111" s="4" t="str">
        <f t="shared" ref="F111" si="50">"ItemDescribe"&amp;B111</f>
        <v>ItemDescribe90005</v>
      </c>
      <c r="H111" s="4" t="str">
        <f>_xlfn.CONCAT("SpriteUi/Common/Item/Icon/",90001)</f>
        <v>SpriteUi/Common/Item/Icon/90001</v>
      </c>
      <c r="I111" s="20">
        <v>9</v>
      </c>
      <c r="J111" s="4">
        <v>0</v>
      </c>
      <c r="K111" s="4">
        <v>0</v>
      </c>
      <c r="L111" s="7">
        <v>3</v>
      </c>
      <c r="M111" s="4">
        <v>3</v>
      </c>
      <c r="N111" s="4">
        <f t="shared" ref="N111" si="51">B111</f>
        <v>90005</v>
      </c>
      <c r="O111" s="4" t="s">
        <v>205</v>
      </c>
      <c r="P111" s="4">
        <v>0</v>
      </c>
      <c r="Q111" s="4">
        <v>0</v>
      </c>
      <c r="R111" s="4">
        <v>0</v>
      </c>
      <c r="S111" s="4" t="s">
        <v>73</v>
      </c>
      <c r="T111" s="4">
        <v>0</v>
      </c>
      <c r="U111" s="4">
        <v>1</v>
      </c>
    </row>
  </sheetData>
  <autoFilter ref="A4:XCZ111" xr:uid="{00000000-0009-0000-0000-000000000000}"/>
  <phoneticPr fontId="8" type="noConversion"/>
  <conditionalFormatting sqref="I5:I57 I63:I70 I72:I11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58:I6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6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7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workbookViewId="0">
      <pane xSplit="3" ySplit="4" topLeftCell="D5" activePane="bottomRight" state="frozen"/>
      <selection pane="topRight"/>
      <selection pane="bottomLeft"/>
      <selection pane="bottomRight" activeCell="N16" sqref="N16"/>
    </sheetView>
  </sheetViews>
  <sheetFormatPr defaultColWidth="9" defaultRowHeight="13.5" x14ac:dyDescent="0.15"/>
  <cols>
    <col min="1" max="6" width="9" style="1"/>
    <col min="7" max="7" width="27.5" style="1" customWidth="1"/>
    <col min="8" max="11" width="9" style="1"/>
    <col min="12" max="12" width="11.5" style="1" customWidth="1"/>
    <col min="13" max="19" width="9" style="1"/>
    <col min="20" max="20" width="12.625" style="1" customWidth="1"/>
    <col min="21" max="21" width="16" style="1" customWidth="1"/>
    <col min="22" max="22" width="20.375" style="1" customWidth="1"/>
    <col min="23" max="25" width="9.25" style="1" customWidth="1"/>
    <col min="26" max="26" width="32.625" style="1" customWidth="1"/>
    <col min="27" max="27" width="43.125" style="1" customWidth="1"/>
    <col min="28" max="28" width="58.75" style="1" customWidth="1"/>
    <col min="29" max="16384" width="9" style="1"/>
  </cols>
  <sheetData>
    <row r="1" spans="1:28" x14ac:dyDescent="0.15">
      <c r="A1" s="1" t="s">
        <v>206</v>
      </c>
      <c r="B1" s="1" t="s">
        <v>207</v>
      </c>
      <c r="C1" s="1" t="s">
        <v>208</v>
      </c>
    </row>
    <row r="2" spans="1:28" x14ac:dyDescent="0.15">
      <c r="A2" s="1" t="s">
        <v>209</v>
      </c>
      <c r="B2" s="1" t="s">
        <v>210</v>
      </c>
    </row>
    <row r="3" spans="1:28" x14ac:dyDescent="0.15">
      <c r="A3" s="1" t="s">
        <v>211</v>
      </c>
    </row>
    <row r="4" spans="1:28" x14ac:dyDescent="0.15">
      <c r="A4" s="1" t="s">
        <v>212</v>
      </c>
    </row>
    <row r="5" spans="1:28" x14ac:dyDescent="0.15">
      <c r="F5" s="15" t="s">
        <v>213</v>
      </c>
      <c r="G5" s="15" t="s">
        <v>47</v>
      </c>
    </row>
    <row r="6" spans="1:28" x14ac:dyDescent="0.15">
      <c r="F6" s="4">
        <v>0</v>
      </c>
      <c r="G6" s="4" t="s">
        <v>214</v>
      </c>
    </row>
    <row r="7" spans="1:28" x14ac:dyDescent="0.15">
      <c r="F7" s="4">
        <v>1</v>
      </c>
      <c r="G7" s="4" t="s">
        <v>215</v>
      </c>
    </row>
    <row r="8" spans="1:28" x14ac:dyDescent="0.15">
      <c r="F8" s="4">
        <v>2</v>
      </c>
      <c r="G8" s="4" t="s">
        <v>216</v>
      </c>
    </row>
    <row r="9" spans="1:28" x14ac:dyDescent="0.15">
      <c r="F9" s="4">
        <v>3</v>
      </c>
      <c r="G9" s="4" t="s">
        <v>217</v>
      </c>
    </row>
    <row r="10" spans="1:28" x14ac:dyDescent="0.15">
      <c r="F10" s="4">
        <v>4</v>
      </c>
      <c r="G10" s="4" t="s">
        <v>218</v>
      </c>
    </row>
    <row r="11" spans="1:28" x14ac:dyDescent="0.15">
      <c r="F11" s="4"/>
      <c r="G11" s="4"/>
    </row>
    <row r="13" spans="1:28" x14ac:dyDescent="0.15">
      <c r="J13" s="1" t="s">
        <v>219</v>
      </c>
      <c r="AB13" s="1" t="s">
        <v>142</v>
      </c>
    </row>
    <row r="14" spans="1:28" x14ac:dyDescent="0.15">
      <c r="F14" s="15" t="s">
        <v>220</v>
      </c>
      <c r="G14" s="15" t="s">
        <v>47</v>
      </c>
      <c r="H14" s="16" t="s">
        <v>221</v>
      </c>
      <c r="I14" s="16" t="s">
        <v>222</v>
      </c>
      <c r="J14" s="17" t="s">
        <v>221</v>
      </c>
      <c r="K14" s="17" t="s">
        <v>222</v>
      </c>
      <c r="L14" s="16" t="s">
        <v>221</v>
      </c>
      <c r="M14" s="16" t="s">
        <v>222</v>
      </c>
      <c r="N14" s="17" t="s">
        <v>221</v>
      </c>
      <c r="O14" s="17" t="s">
        <v>222</v>
      </c>
      <c r="P14" s="16" t="s">
        <v>221</v>
      </c>
      <c r="Q14" s="16" t="s">
        <v>222</v>
      </c>
      <c r="R14" s="17" t="s">
        <v>221</v>
      </c>
      <c r="S14" s="17" t="s">
        <v>222</v>
      </c>
    </row>
    <row r="15" spans="1:28" x14ac:dyDescent="0.15">
      <c r="F15" s="4">
        <v>20001</v>
      </c>
      <c r="G15" s="4" t="str">
        <f>_xlfn.XLOOKUP($F15,配置!$B$5:$B$10022,配置!$D$5:$D$10022,"")</f>
        <v>精英级零件</v>
      </c>
      <c r="H15" s="4" t="s">
        <v>213</v>
      </c>
      <c r="I15" s="4">
        <v>2</v>
      </c>
      <c r="J15" s="4" t="s">
        <v>223</v>
      </c>
      <c r="K15" s="4">
        <v>60</v>
      </c>
      <c r="L15" s="4" t="s">
        <v>224</v>
      </c>
      <c r="M15" s="4">
        <v>50001</v>
      </c>
      <c r="N15" s="4"/>
      <c r="O15" s="4"/>
      <c r="P15" s="4"/>
      <c r="Q15" s="4"/>
      <c r="R15" s="4"/>
      <c r="S15" s="4"/>
      <c r="T15" s="1" t="str">
        <f>IF(I15="","",$B$2&amp;H15&amp;$B$2&amp;$B$1&amp;I15)</f>
        <v>"UseType":2</v>
      </c>
      <c r="U15" s="1" t="str">
        <f>IF(K15="","",$B$2&amp;J15&amp;$B$2&amp;$B$1&amp;K15)</f>
        <v>"Cost":60</v>
      </c>
      <c r="V15" s="1" t="str">
        <f>IF(M15="","",$B$2&amp;L15&amp;$B$2&amp;$B$1&amp;M15)</f>
        <v>"DropTeamId":50001</v>
      </c>
      <c r="W15" s="1" t="str">
        <f>IF(O15="","",$B$2&amp;N15&amp;$B$2&amp;$B$1&amp;O15)</f>
        <v/>
      </c>
      <c r="X15" s="1" t="str">
        <f>IF(Q15="","",$B$2&amp;P15&amp;$B$2&amp;$B$1&amp;Q15)</f>
        <v/>
      </c>
      <c r="Y15" s="1" t="str">
        <f>IF(S15="","",$B$2&amp;R15&amp;$B$2&amp;$B$1&amp;S15)</f>
        <v/>
      </c>
      <c r="Z15" s="1" t="str">
        <f>IF(_xlfn.TEXTJOIN($C$1,1,U15:Y15)="","",$A$3&amp;_xlfn.TEXTJOIN($C$1,1,U15:Y15)&amp;$A$4)</f>
        <v>{"Cost":60,"DropTeamId":50001}</v>
      </c>
      <c r="AA15" s="1" t="str">
        <f>$B$2&amp;$J$13&amp;$B$2&amp;$B$1&amp;$A$1&amp;_xlfn.TEXTJOIN($C$1,1,Z15)&amp;$A$2</f>
        <v>"Params":[{"Cost":60,"DropTeamId":50001}]</v>
      </c>
      <c r="AB15" s="1" t="str">
        <f>$A$3&amp;_xlfn.TEXTJOIN($C$1,1,T15,AA15)&amp;$A$4</f>
        <v>{"UseType":2,"Params":[{"Cost":60,"DropTeamId":50001}]}</v>
      </c>
    </row>
    <row r="16" spans="1:28" x14ac:dyDescent="0.15">
      <c r="F16" s="4">
        <v>20002</v>
      </c>
      <c r="G16" s="4" t="str">
        <f>_xlfn.XLOOKUP($F16,配置!$B$5:$B$10022,配置!$D$5:$D$10022,"")</f>
        <v>史诗级零件（不含神魔）</v>
      </c>
      <c r="H16" s="4" t="s">
        <v>213</v>
      </c>
      <c r="I16" s="4">
        <v>2</v>
      </c>
      <c r="J16" s="4" t="s">
        <v>223</v>
      </c>
      <c r="K16" s="4">
        <v>60</v>
      </c>
      <c r="L16" s="4" t="s">
        <v>224</v>
      </c>
      <c r="M16" s="4">
        <v>50002</v>
      </c>
      <c r="N16" s="4"/>
      <c r="O16" s="4"/>
      <c r="P16" s="4"/>
      <c r="Q16" s="4"/>
      <c r="R16" s="4"/>
      <c r="S16" s="4"/>
      <c r="T16" s="1" t="str">
        <f t="shared" ref="T16:T37" si="0">IF(I16="","",$B$2&amp;H16&amp;$B$2&amp;$B$1&amp;I16)</f>
        <v>"UseType":2</v>
      </c>
      <c r="U16" s="1" t="str">
        <f t="shared" ref="U16:U37" si="1">IF(K16="","",$B$2&amp;J16&amp;$B$2&amp;$B$1&amp;K16)</f>
        <v>"Cost":60</v>
      </c>
      <c r="V16" s="1" t="str">
        <f t="shared" ref="V16:V37" si="2">IF(M16="","",$B$2&amp;L16&amp;$B$2&amp;$B$1&amp;M16)</f>
        <v>"DropTeamId":50002</v>
      </c>
      <c r="W16" s="1" t="str">
        <f t="shared" ref="W16:W37" si="3">IF(O16="","",$B$2&amp;N16&amp;$B$2&amp;$B$1&amp;O16)</f>
        <v/>
      </c>
      <c r="X16" s="1" t="str">
        <f t="shared" ref="X16:X37" si="4">IF(Q16="","",$B$2&amp;P16&amp;$B$2&amp;$B$1&amp;Q16)</f>
        <v/>
      </c>
      <c r="Y16" s="1" t="str">
        <f t="shared" ref="Y16:Y37" si="5">IF(S16="","",$B$2&amp;R16&amp;$B$2&amp;$B$1&amp;S16)</f>
        <v/>
      </c>
      <c r="Z16" s="1" t="str">
        <f t="shared" ref="Z16:Z33" si="6">IF(_xlfn.TEXTJOIN($C$1,1,U16:Y16)="","",$A$3&amp;_xlfn.TEXTJOIN($C$1,1,U16:Y16)&amp;$A$4)</f>
        <v>{"Cost":60,"DropTeamId":50002}</v>
      </c>
      <c r="AA16" s="1" t="str">
        <f t="shared" ref="AA16:AA37" si="7">$B$2&amp;$J$13&amp;$B$2&amp;$B$1&amp;$A$1&amp;_xlfn.TEXTJOIN($C$1,1,Z16)&amp;$A$2</f>
        <v>"Params":[{"Cost":60,"DropTeamId":50002}]</v>
      </c>
      <c r="AB16" s="1" t="str">
        <f t="shared" ref="AB16:AB37" si="8">$A$3&amp;_xlfn.TEXTJOIN($C$1,1,T16,AA16)&amp;$A$4</f>
        <v>{"UseType":2,"Params":[{"Cost":60,"DropTeamId":50002}]}</v>
      </c>
    </row>
    <row r="17" spans="6:28" x14ac:dyDescent="0.15">
      <c r="F17" s="4">
        <v>20003</v>
      </c>
      <c r="G17" s="4" t="str">
        <f>_xlfn.XLOOKUP($F17,配置!$B$5:$B$10022,配置!$D$5:$D$10022,"")</f>
        <v>史诗级零件（含神魔）</v>
      </c>
      <c r="H17" s="4" t="s">
        <v>213</v>
      </c>
      <c r="I17" s="4">
        <v>2</v>
      </c>
      <c r="J17" s="4" t="s">
        <v>223</v>
      </c>
      <c r="K17" s="4">
        <v>60</v>
      </c>
      <c r="L17" s="4" t="s">
        <v>224</v>
      </c>
      <c r="M17" s="4">
        <v>50003</v>
      </c>
      <c r="N17" s="4"/>
      <c r="O17" s="4"/>
      <c r="P17" s="4"/>
      <c r="Q17" s="4"/>
      <c r="R17" s="4"/>
      <c r="S17" s="4"/>
      <c r="T17" s="1" t="str">
        <f t="shared" si="0"/>
        <v>"UseType":2</v>
      </c>
      <c r="U17" s="1" t="str">
        <f t="shared" si="1"/>
        <v>"Cost":60</v>
      </c>
      <c r="V17" s="1" t="str">
        <f t="shared" si="2"/>
        <v>"DropTeamId":50003</v>
      </c>
      <c r="W17" s="1" t="str">
        <f t="shared" si="3"/>
        <v/>
      </c>
      <c r="X17" s="1" t="str">
        <f t="shared" si="4"/>
        <v/>
      </c>
      <c r="Y17" s="1" t="str">
        <f t="shared" si="5"/>
        <v/>
      </c>
      <c r="Z17" s="1" t="str">
        <f t="shared" si="6"/>
        <v>{"Cost":60,"DropTeamId":50003}</v>
      </c>
      <c r="AA17" s="1" t="str">
        <f t="shared" si="7"/>
        <v>"Params":[{"Cost":60,"DropTeamId":50003}]</v>
      </c>
      <c r="AB17" s="1" t="str">
        <f t="shared" si="8"/>
        <v>{"UseType":2,"Params":[{"Cost":60,"DropTeamId":50003}]}</v>
      </c>
    </row>
    <row r="18" spans="6:28" x14ac:dyDescent="0.15">
      <c r="F18" s="4">
        <v>20004</v>
      </c>
      <c r="G18" s="4" t="str">
        <f>_xlfn.XLOOKUP($F18,配置!$B$5:$B$10022,配置!$D$5:$D$10022,"")</f>
        <v>史诗级零件（仅神魔）</v>
      </c>
      <c r="H18" s="4" t="s">
        <v>213</v>
      </c>
      <c r="I18" s="4">
        <v>2</v>
      </c>
      <c r="J18" s="4" t="s">
        <v>223</v>
      </c>
      <c r="K18" s="4">
        <v>60</v>
      </c>
      <c r="L18" s="4" t="s">
        <v>224</v>
      </c>
      <c r="M18" s="4">
        <v>50004</v>
      </c>
      <c r="N18" s="4"/>
      <c r="O18" s="4"/>
      <c r="P18" s="4"/>
      <c r="Q18" s="4"/>
      <c r="R18" s="4"/>
      <c r="S18" s="4"/>
      <c r="T18" s="1" t="str">
        <f t="shared" si="0"/>
        <v>"UseType":2</v>
      </c>
      <c r="U18" s="1" t="str">
        <f t="shared" si="1"/>
        <v>"Cost":60</v>
      </c>
      <c r="V18" s="1" t="str">
        <f t="shared" si="2"/>
        <v>"DropTeamId":50004</v>
      </c>
      <c r="W18" s="1" t="str">
        <f t="shared" si="3"/>
        <v/>
      </c>
      <c r="X18" s="1" t="str">
        <f t="shared" si="4"/>
        <v/>
      </c>
      <c r="Y18" s="1" t="str">
        <f t="shared" si="5"/>
        <v/>
      </c>
      <c r="Z18" s="1" t="str">
        <f t="shared" si="6"/>
        <v>{"Cost":60,"DropTeamId":50004}</v>
      </c>
      <c r="AA18" s="1" t="str">
        <f t="shared" si="7"/>
        <v>"Params":[{"Cost":60,"DropTeamId":50004}]</v>
      </c>
      <c r="AB18" s="1" t="str">
        <f t="shared" si="8"/>
        <v>{"UseType":2,"Params":[{"Cost":60,"DropTeamId":50004}]}</v>
      </c>
    </row>
    <row r="19" spans="6:28" x14ac:dyDescent="0.15">
      <c r="F19" s="4">
        <v>60001</v>
      </c>
      <c r="G19" s="4" t="str">
        <f>_xlfn.XLOOKUP($F19,配置!$B$5:$B$10022,配置!$D$5:$D$10022,"")</f>
        <v>钞票（1秒）</v>
      </c>
      <c r="H19" s="4" t="s">
        <v>213</v>
      </c>
      <c r="I19" s="4">
        <v>5</v>
      </c>
      <c r="J19" s="4" t="s">
        <v>220</v>
      </c>
      <c r="K19" s="4">
        <v>50003</v>
      </c>
      <c r="L19" s="4" t="s">
        <v>225</v>
      </c>
      <c r="M19" s="4">
        <v>1</v>
      </c>
      <c r="N19" s="4"/>
      <c r="O19" s="4"/>
      <c r="P19" s="4"/>
      <c r="Q19" s="4"/>
      <c r="R19" s="4"/>
      <c r="S19" s="4"/>
      <c r="T19" s="1" t="str">
        <f t="shared" si="0"/>
        <v>"UseType":5</v>
      </c>
      <c r="U19" s="1" t="str">
        <f t="shared" si="1"/>
        <v>"ItemId":50003</v>
      </c>
      <c r="V19" s="1" t="str">
        <f t="shared" si="2"/>
        <v>"Time":1</v>
      </c>
      <c r="W19" s="1" t="str">
        <f t="shared" si="3"/>
        <v/>
      </c>
      <c r="X19" s="1" t="str">
        <f t="shared" si="4"/>
        <v/>
      </c>
      <c r="Y19" s="1" t="str">
        <f t="shared" si="5"/>
        <v/>
      </c>
      <c r="Z19" s="1" t="str">
        <f t="shared" si="6"/>
        <v>{"ItemId":50003,"Time":1}</v>
      </c>
      <c r="AA19" s="1" t="str">
        <f t="shared" si="7"/>
        <v>"Params":[{"ItemId":50003,"Time":1}]</v>
      </c>
      <c r="AB19" s="1" t="str">
        <f t="shared" si="8"/>
        <v>{"UseType":5,"Params":[{"ItemId":50003,"Time":1}]}</v>
      </c>
    </row>
    <row r="20" spans="6:28" x14ac:dyDescent="0.15">
      <c r="F20" s="4">
        <v>60002</v>
      </c>
      <c r="G20" s="4" t="str">
        <f>_xlfn.XLOOKUP($F20,配置!$B$5:$B$10022,配置!$D$5:$D$10022,"")</f>
        <v>改装手册（1秒）</v>
      </c>
      <c r="H20" s="4" t="s">
        <v>213</v>
      </c>
      <c r="I20" s="4">
        <v>1</v>
      </c>
      <c r="J20" s="4" t="s">
        <v>220</v>
      </c>
      <c r="K20" s="4">
        <v>50004</v>
      </c>
      <c r="L20" s="4" t="s">
        <v>225</v>
      </c>
      <c r="M20" s="4">
        <v>1</v>
      </c>
      <c r="N20" s="4"/>
      <c r="O20" s="4"/>
      <c r="P20" s="4"/>
      <c r="Q20" s="4"/>
      <c r="R20" s="4"/>
      <c r="S20" s="4"/>
      <c r="T20" s="1" t="str">
        <f t="shared" si="0"/>
        <v>"UseType":1</v>
      </c>
      <c r="U20" s="1" t="str">
        <f t="shared" si="1"/>
        <v>"ItemId":50004</v>
      </c>
      <c r="V20" s="1" t="str">
        <f t="shared" si="2"/>
        <v>"Time":1</v>
      </c>
      <c r="W20" s="1" t="str">
        <f t="shared" si="3"/>
        <v/>
      </c>
      <c r="X20" s="1" t="str">
        <f t="shared" si="4"/>
        <v/>
      </c>
      <c r="Y20" s="1" t="str">
        <f t="shared" si="5"/>
        <v/>
      </c>
      <c r="Z20" s="1" t="str">
        <f t="shared" si="6"/>
        <v>{"ItemId":50004,"Time":1}</v>
      </c>
      <c r="AA20" s="1" t="str">
        <f t="shared" si="7"/>
        <v>"Params":[{"ItemId":50004,"Time":1}]</v>
      </c>
      <c r="AB20" s="1" t="str">
        <f t="shared" si="8"/>
        <v>{"UseType":1,"Params":[{"ItemId":50004,"Time":1}]}</v>
      </c>
    </row>
    <row r="21" spans="6:28" x14ac:dyDescent="0.15">
      <c r="F21" s="4">
        <v>60003</v>
      </c>
      <c r="G21" s="4" t="str">
        <f>_xlfn.XLOOKUP($F21,配置!$B$5:$B$10022,配置!$D$5:$D$10022,"")</f>
        <v>机油（1秒）</v>
      </c>
      <c r="H21" s="4" t="s">
        <v>213</v>
      </c>
      <c r="I21" s="4">
        <v>1</v>
      </c>
      <c r="J21" s="4" t="s">
        <v>220</v>
      </c>
      <c r="K21" s="4">
        <v>50005</v>
      </c>
      <c r="L21" s="4" t="s">
        <v>225</v>
      </c>
      <c r="M21" s="4">
        <v>1</v>
      </c>
      <c r="N21" s="4"/>
      <c r="O21" s="4"/>
      <c r="P21" s="4"/>
      <c r="Q21" s="4"/>
      <c r="R21" s="4"/>
      <c r="S21" s="4"/>
      <c r="T21" s="1" t="str">
        <f t="shared" si="0"/>
        <v>"UseType":1</v>
      </c>
      <c r="U21" s="1" t="str">
        <f t="shared" si="1"/>
        <v>"ItemId":50005</v>
      </c>
      <c r="V21" s="1" t="str">
        <f t="shared" si="2"/>
        <v>"Time":1</v>
      </c>
      <c r="W21" s="1" t="str">
        <f t="shared" si="3"/>
        <v/>
      </c>
      <c r="X21" s="1" t="str">
        <f t="shared" si="4"/>
        <v/>
      </c>
      <c r="Y21" s="1" t="str">
        <f t="shared" si="5"/>
        <v/>
      </c>
      <c r="Z21" s="1" t="str">
        <f t="shared" si="6"/>
        <v>{"ItemId":50005,"Time":1}</v>
      </c>
      <c r="AA21" s="1" t="str">
        <f t="shared" si="7"/>
        <v>"Params":[{"ItemId":50005,"Time":1}]</v>
      </c>
      <c r="AB21" s="1" t="str">
        <f t="shared" si="8"/>
        <v>{"UseType":1,"Params":[{"ItemId":50005,"Time":1}]}</v>
      </c>
    </row>
    <row r="22" spans="6:28" x14ac:dyDescent="0.15">
      <c r="F22" s="4">
        <v>60011</v>
      </c>
      <c r="G22" s="4" t="str">
        <f>_xlfn.XLOOKUP($F22,配置!$B$5:$B$10022,配置!$D$5:$D$10022,"")</f>
        <v>钞票箱（2小时）</v>
      </c>
      <c r="H22" s="4" t="s">
        <v>213</v>
      </c>
      <c r="I22" s="4">
        <v>5</v>
      </c>
      <c r="J22" s="4" t="s">
        <v>220</v>
      </c>
      <c r="K22" s="4">
        <v>50003</v>
      </c>
      <c r="L22" s="4" t="s">
        <v>225</v>
      </c>
      <c r="M22" s="4">
        <f t="shared" ref="M22:M24" si="9">60*60*2</f>
        <v>7200</v>
      </c>
      <c r="N22" s="4"/>
      <c r="O22" s="4"/>
      <c r="P22" s="4"/>
      <c r="Q22" s="4"/>
      <c r="R22" s="4"/>
      <c r="S22" s="4"/>
      <c r="T22" s="1" t="str">
        <f t="shared" si="0"/>
        <v>"UseType":5</v>
      </c>
      <c r="U22" s="1" t="str">
        <f t="shared" si="1"/>
        <v>"ItemId":50003</v>
      </c>
      <c r="V22" s="1" t="str">
        <f t="shared" si="2"/>
        <v>"Time":7200</v>
      </c>
      <c r="W22" s="1" t="str">
        <f t="shared" si="3"/>
        <v/>
      </c>
      <c r="X22" s="1" t="str">
        <f t="shared" si="4"/>
        <v/>
      </c>
      <c r="Y22" s="1" t="str">
        <f t="shared" si="5"/>
        <v/>
      </c>
      <c r="Z22" s="1" t="str">
        <f t="shared" si="6"/>
        <v>{"ItemId":50003,"Time":7200}</v>
      </c>
      <c r="AA22" s="1" t="str">
        <f t="shared" si="7"/>
        <v>"Params":[{"ItemId":50003,"Time":7200}]</v>
      </c>
      <c r="AB22" s="1" t="str">
        <f t="shared" si="8"/>
        <v>{"UseType":5,"Params":[{"ItemId":50003,"Time":7200}]}</v>
      </c>
    </row>
    <row r="23" spans="6:28" x14ac:dyDescent="0.15">
      <c r="F23" s="4">
        <v>60012</v>
      </c>
      <c r="G23" s="4" t="str">
        <f>_xlfn.XLOOKUP($F23,配置!$B$5:$B$10022,配置!$D$5:$D$10022,"")</f>
        <v>改装手册箱（2小时）</v>
      </c>
      <c r="H23" s="4" t="s">
        <v>213</v>
      </c>
      <c r="I23" s="4">
        <v>1</v>
      </c>
      <c r="J23" s="4" t="s">
        <v>220</v>
      </c>
      <c r="K23" s="4">
        <v>50004</v>
      </c>
      <c r="L23" s="4" t="s">
        <v>225</v>
      </c>
      <c r="M23" s="4">
        <f t="shared" si="9"/>
        <v>7200</v>
      </c>
      <c r="N23" s="4"/>
      <c r="O23" s="4"/>
      <c r="P23" s="4"/>
      <c r="Q23" s="4"/>
      <c r="R23" s="4"/>
      <c r="S23" s="4"/>
      <c r="T23" s="1" t="str">
        <f t="shared" si="0"/>
        <v>"UseType":1</v>
      </c>
      <c r="U23" s="1" t="str">
        <f t="shared" si="1"/>
        <v>"ItemId":50004</v>
      </c>
      <c r="V23" s="1" t="str">
        <f t="shared" si="2"/>
        <v>"Time":7200</v>
      </c>
      <c r="W23" s="1" t="str">
        <f t="shared" si="3"/>
        <v/>
      </c>
      <c r="X23" s="1" t="str">
        <f t="shared" si="4"/>
        <v/>
      </c>
      <c r="Y23" s="1" t="str">
        <f t="shared" si="5"/>
        <v/>
      </c>
      <c r="Z23" s="1" t="str">
        <f t="shared" si="6"/>
        <v>{"ItemId":50004,"Time":7200}</v>
      </c>
      <c r="AA23" s="1" t="str">
        <f t="shared" si="7"/>
        <v>"Params":[{"ItemId":50004,"Time":7200}]</v>
      </c>
      <c r="AB23" s="1" t="str">
        <f t="shared" si="8"/>
        <v>{"UseType":1,"Params":[{"ItemId":50004,"Time":7200}]}</v>
      </c>
    </row>
    <row r="24" spans="6:28" x14ac:dyDescent="0.15">
      <c r="F24" s="4">
        <v>60013</v>
      </c>
      <c r="G24" s="4" t="str">
        <f>_xlfn.XLOOKUP($F24,配置!$B$5:$B$10022,配置!$D$5:$D$10022,"")</f>
        <v>机油箱（2小时）</v>
      </c>
      <c r="H24" s="4" t="s">
        <v>213</v>
      </c>
      <c r="I24" s="4">
        <v>1</v>
      </c>
      <c r="J24" s="4" t="s">
        <v>220</v>
      </c>
      <c r="K24" s="4">
        <v>50005</v>
      </c>
      <c r="L24" s="4" t="s">
        <v>225</v>
      </c>
      <c r="M24" s="4">
        <f t="shared" si="9"/>
        <v>7200</v>
      </c>
      <c r="N24" s="4"/>
      <c r="O24" s="4"/>
      <c r="P24" s="4"/>
      <c r="Q24" s="4"/>
      <c r="R24" s="4"/>
      <c r="S24" s="4"/>
      <c r="T24" s="1" t="str">
        <f t="shared" si="0"/>
        <v>"UseType":1</v>
      </c>
      <c r="U24" s="1" t="str">
        <f t="shared" si="1"/>
        <v>"ItemId":50005</v>
      </c>
      <c r="V24" s="1" t="str">
        <f t="shared" si="2"/>
        <v>"Time":7200</v>
      </c>
      <c r="W24" s="1" t="str">
        <f t="shared" si="3"/>
        <v/>
      </c>
      <c r="X24" s="1" t="str">
        <f t="shared" si="4"/>
        <v/>
      </c>
      <c r="Y24" s="1" t="str">
        <f t="shared" si="5"/>
        <v/>
      </c>
      <c r="Z24" s="1" t="str">
        <f t="shared" si="6"/>
        <v>{"ItemId":50005,"Time":7200}</v>
      </c>
      <c r="AA24" s="1" t="str">
        <f t="shared" si="7"/>
        <v>"Params":[{"ItemId":50005,"Time":7200}]</v>
      </c>
      <c r="AB24" s="1" t="str">
        <f t="shared" si="8"/>
        <v>{"UseType":1,"Params":[{"ItemId":50005,"Time":7200}]}</v>
      </c>
    </row>
    <row r="25" spans="6:28" x14ac:dyDescent="0.15">
      <c r="F25" s="4">
        <v>60021</v>
      </c>
      <c r="G25" s="4" t="str">
        <f>_xlfn.XLOOKUP($F25,配置!$B$5:$B$10022,配置!$D$5:$D$10022,"")</f>
        <v>钞票箱（8小时）</v>
      </c>
      <c r="H25" s="4" t="s">
        <v>213</v>
      </c>
      <c r="I25" s="4">
        <v>5</v>
      </c>
      <c r="J25" s="4" t="s">
        <v>220</v>
      </c>
      <c r="K25" s="4">
        <v>50003</v>
      </c>
      <c r="L25" s="4" t="s">
        <v>225</v>
      </c>
      <c r="M25" s="4">
        <f t="shared" ref="M25:M27" si="10">60*60*8</f>
        <v>28800</v>
      </c>
      <c r="N25" s="4"/>
      <c r="O25" s="4"/>
      <c r="P25" s="4"/>
      <c r="Q25" s="4"/>
      <c r="R25" s="4"/>
      <c r="S25" s="4"/>
      <c r="T25" s="1" t="str">
        <f t="shared" si="0"/>
        <v>"UseType":5</v>
      </c>
      <c r="U25" s="1" t="str">
        <f t="shared" si="1"/>
        <v>"ItemId":50003</v>
      </c>
      <c r="V25" s="1" t="str">
        <f t="shared" si="2"/>
        <v>"Time":28800</v>
      </c>
      <c r="W25" s="1" t="str">
        <f t="shared" si="3"/>
        <v/>
      </c>
      <c r="X25" s="1" t="str">
        <f t="shared" si="4"/>
        <v/>
      </c>
      <c r="Y25" s="1" t="str">
        <f t="shared" si="5"/>
        <v/>
      </c>
      <c r="Z25" s="1" t="str">
        <f t="shared" si="6"/>
        <v>{"ItemId":50003,"Time":28800}</v>
      </c>
      <c r="AA25" s="1" t="str">
        <f t="shared" si="7"/>
        <v>"Params":[{"ItemId":50003,"Time":28800}]</v>
      </c>
      <c r="AB25" s="1" t="str">
        <f t="shared" si="8"/>
        <v>{"UseType":5,"Params":[{"ItemId":50003,"Time":28800}]}</v>
      </c>
    </row>
    <row r="26" spans="6:28" x14ac:dyDescent="0.15">
      <c r="F26" s="4">
        <v>60022</v>
      </c>
      <c r="G26" s="4" t="str">
        <f>_xlfn.XLOOKUP($F26,配置!$B$5:$B$10022,配置!$D$5:$D$10022,"")</f>
        <v>改装手册箱（8小时）</v>
      </c>
      <c r="H26" s="4" t="s">
        <v>213</v>
      </c>
      <c r="I26" s="4">
        <v>1</v>
      </c>
      <c r="J26" s="4" t="s">
        <v>220</v>
      </c>
      <c r="K26" s="4">
        <v>50004</v>
      </c>
      <c r="L26" s="4" t="s">
        <v>225</v>
      </c>
      <c r="M26" s="4">
        <f t="shared" si="10"/>
        <v>28800</v>
      </c>
      <c r="N26" s="4"/>
      <c r="O26" s="4"/>
      <c r="P26" s="4"/>
      <c r="Q26" s="4"/>
      <c r="R26" s="4"/>
      <c r="S26" s="4"/>
      <c r="T26" s="1" t="str">
        <f t="shared" si="0"/>
        <v>"UseType":1</v>
      </c>
      <c r="U26" s="1" t="str">
        <f t="shared" si="1"/>
        <v>"ItemId":50004</v>
      </c>
      <c r="V26" s="1" t="str">
        <f t="shared" si="2"/>
        <v>"Time":28800</v>
      </c>
      <c r="W26" s="1" t="str">
        <f t="shared" si="3"/>
        <v/>
      </c>
      <c r="X26" s="1" t="str">
        <f t="shared" si="4"/>
        <v/>
      </c>
      <c r="Y26" s="1" t="str">
        <f t="shared" si="5"/>
        <v/>
      </c>
      <c r="Z26" s="1" t="str">
        <f t="shared" si="6"/>
        <v>{"ItemId":50004,"Time":28800}</v>
      </c>
      <c r="AA26" s="1" t="str">
        <f t="shared" si="7"/>
        <v>"Params":[{"ItemId":50004,"Time":28800}]</v>
      </c>
      <c r="AB26" s="1" t="str">
        <f t="shared" si="8"/>
        <v>{"UseType":1,"Params":[{"ItemId":50004,"Time":28800}]}</v>
      </c>
    </row>
    <row r="27" spans="6:28" x14ac:dyDescent="0.15">
      <c r="F27" s="4">
        <v>60023</v>
      </c>
      <c r="G27" s="4" t="str">
        <f>_xlfn.XLOOKUP($F27,配置!$B$5:$B$10022,配置!$D$5:$D$10022,"")</f>
        <v>机油箱（8小时）</v>
      </c>
      <c r="H27" s="4" t="s">
        <v>213</v>
      </c>
      <c r="I27" s="4">
        <v>1</v>
      </c>
      <c r="J27" s="4" t="s">
        <v>220</v>
      </c>
      <c r="K27" s="4">
        <v>50005</v>
      </c>
      <c r="L27" s="4" t="s">
        <v>225</v>
      </c>
      <c r="M27" s="4">
        <f t="shared" si="10"/>
        <v>28800</v>
      </c>
      <c r="N27" s="4"/>
      <c r="O27" s="4"/>
      <c r="P27" s="4"/>
      <c r="Q27" s="4"/>
      <c r="R27" s="4"/>
      <c r="S27" s="4"/>
      <c r="T27" s="1" t="str">
        <f t="shared" si="0"/>
        <v>"UseType":1</v>
      </c>
      <c r="U27" s="1" t="str">
        <f t="shared" si="1"/>
        <v>"ItemId":50005</v>
      </c>
      <c r="V27" s="1" t="str">
        <f t="shared" si="2"/>
        <v>"Time":28800</v>
      </c>
      <c r="W27" s="1" t="str">
        <f t="shared" si="3"/>
        <v/>
      </c>
      <c r="X27" s="1" t="str">
        <f t="shared" si="4"/>
        <v/>
      </c>
      <c r="Y27" s="1" t="str">
        <f t="shared" si="5"/>
        <v/>
      </c>
      <c r="Z27" s="1" t="str">
        <f t="shared" si="6"/>
        <v>{"ItemId":50005,"Time":28800}</v>
      </c>
      <c r="AA27" s="1" t="str">
        <f t="shared" si="7"/>
        <v>"Params":[{"ItemId":50005,"Time":28800}]</v>
      </c>
      <c r="AB27" s="1" t="str">
        <f t="shared" si="8"/>
        <v>{"UseType":1,"Params":[{"ItemId":50005,"Time":28800}]}</v>
      </c>
    </row>
    <row r="28" spans="6:28" x14ac:dyDescent="0.15">
      <c r="F28" s="4">
        <v>60031</v>
      </c>
      <c r="G28" s="4" t="str">
        <f>_xlfn.XLOOKUP($F28,配置!$B$5:$B$10022,配置!$D$5:$D$10022,"")</f>
        <v>钞票箱（24小时）</v>
      </c>
      <c r="H28" s="4" t="s">
        <v>213</v>
      </c>
      <c r="I28" s="4">
        <v>5</v>
      </c>
      <c r="J28" s="4" t="s">
        <v>220</v>
      </c>
      <c r="K28" s="4">
        <v>50003</v>
      </c>
      <c r="L28" s="4" t="s">
        <v>225</v>
      </c>
      <c r="M28" s="4">
        <f t="shared" ref="M28:M30" si="11">60*60*24</f>
        <v>86400</v>
      </c>
      <c r="N28" s="4"/>
      <c r="O28" s="4"/>
      <c r="P28" s="4"/>
      <c r="Q28" s="4"/>
      <c r="R28" s="4"/>
      <c r="S28" s="4"/>
      <c r="T28" s="1" t="str">
        <f t="shared" si="0"/>
        <v>"UseType":5</v>
      </c>
      <c r="U28" s="1" t="str">
        <f t="shared" si="1"/>
        <v>"ItemId":50003</v>
      </c>
      <c r="V28" s="1" t="str">
        <f t="shared" si="2"/>
        <v>"Time":86400</v>
      </c>
      <c r="W28" s="1" t="str">
        <f t="shared" si="3"/>
        <v/>
      </c>
      <c r="X28" s="1" t="str">
        <f t="shared" si="4"/>
        <v/>
      </c>
      <c r="Y28" s="1" t="str">
        <f t="shared" si="5"/>
        <v/>
      </c>
      <c r="Z28" s="1" t="str">
        <f t="shared" si="6"/>
        <v>{"ItemId":50003,"Time":86400}</v>
      </c>
      <c r="AA28" s="1" t="str">
        <f t="shared" si="7"/>
        <v>"Params":[{"ItemId":50003,"Time":86400}]</v>
      </c>
      <c r="AB28" s="1" t="str">
        <f t="shared" si="8"/>
        <v>{"UseType":5,"Params":[{"ItemId":50003,"Time":86400}]}</v>
      </c>
    </row>
    <row r="29" spans="6:28" x14ac:dyDescent="0.15">
      <c r="F29" s="4">
        <v>60032</v>
      </c>
      <c r="G29" s="4" t="str">
        <f>_xlfn.XLOOKUP($F29,配置!$B$5:$B$10022,配置!$D$5:$D$10022,"")</f>
        <v>改装手册箱（24小时）</v>
      </c>
      <c r="H29" s="4" t="s">
        <v>213</v>
      </c>
      <c r="I29" s="4">
        <v>1</v>
      </c>
      <c r="J29" s="4" t="s">
        <v>220</v>
      </c>
      <c r="K29" s="4">
        <v>50004</v>
      </c>
      <c r="L29" s="4" t="s">
        <v>225</v>
      </c>
      <c r="M29" s="4">
        <f t="shared" si="11"/>
        <v>86400</v>
      </c>
      <c r="N29" s="4"/>
      <c r="O29" s="4"/>
      <c r="P29" s="4"/>
      <c r="Q29" s="4"/>
      <c r="R29" s="4"/>
      <c r="S29" s="4"/>
      <c r="T29" s="1" t="str">
        <f t="shared" si="0"/>
        <v>"UseType":1</v>
      </c>
      <c r="U29" s="1" t="str">
        <f t="shared" si="1"/>
        <v>"ItemId":50004</v>
      </c>
      <c r="V29" s="1" t="str">
        <f t="shared" si="2"/>
        <v>"Time":86400</v>
      </c>
      <c r="W29" s="1" t="str">
        <f t="shared" si="3"/>
        <v/>
      </c>
      <c r="X29" s="1" t="str">
        <f t="shared" si="4"/>
        <v/>
      </c>
      <c r="Y29" s="1" t="str">
        <f t="shared" si="5"/>
        <v/>
      </c>
      <c r="Z29" s="1" t="str">
        <f t="shared" si="6"/>
        <v>{"ItemId":50004,"Time":86400}</v>
      </c>
      <c r="AA29" s="1" t="str">
        <f t="shared" si="7"/>
        <v>"Params":[{"ItemId":50004,"Time":86400}]</v>
      </c>
      <c r="AB29" s="1" t="str">
        <f t="shared" si="8"/>
        <v>{"UseType":1,"Params":[{"ItemId":50004,"Time":86400}]}</v>
      </c>
    </row>
    <row r="30" spans="6:28" x14ac:dyDescent="0.15">
      <c r="F30" s="4">
        <v>60033</v>
      </c>
      <c r="G30" s="4" t="str">
        <f>_xlfn.XLOOKUP($F30,配置!$B$5:$B$10022,配置!$D$5:$D$10022,"")</f>
        <v>机油箱（24小时）</v>
      </c>
      <c r="H30" s="4" t="s">
        <v>213</v>
      </c>
      <c r="I30" s="4">
        <v>1</v>
      </c>
      <c r="J30" s="4" t="s">
        <v>220</v>
      </c>
      <c r="K30" s="4">
        <v>50005</v>
      </c>
      <c r="L30" s="4" t="s">
        <v>225</v>
      </c>
      <c r="M30" s="4">
        <f t="shared" si="11"/>
        <v>86400</v>
      </c>
      <c r="N30" s="4"/>
      <c r="O30" s="4"/>
      <c r="P30" s="4"/>
      <c r="Q30" s="4"/>
      <c r="R30" s="4"/>
      <c r="S30" s="4"/>
      <c r="T30" s="1" t="str">
        <f t="shared" si="0"/>
        <v>"UseType":1</v>
      </c>
      <c r="U30" s="1" t="str">
        <f t="shared" si="1"/>
        <v>"ItemId":50005</v>
      </c>
      <c r="V30" s="1" t="str">
        <f t="shared" si="2"/>
        <v>"Time":86400</v>
      </c>
      <c r="W30" s="1" t="str">
        <f t="shared" si="3"/>
        <v/>
      </c>
      <c r="X30" s="1" t="str">
        <f t="shared" si="4"/>
        <v/>
      </c>
      <c r="Y30" s="1" t="str">
        <f t="shared" si="5"/>
        <v/>
      </c>
      <c r="Z30" s="1" t="str">
        <f t="shared" si="6"/>
        <v>{"ItemId":50005,"Time":86400}</v>
      </c>
      <c r="AA30" s="1" t="str">
        <f t="shared" si="7"/>
        <v>"Params":[{"ItemId":50005,"Time":86400}]</v>
      </c>
      <c r="AB30" s="1" t="str">
        <f t="shared" si="8"/>
        <v>{"UseType":1,"Params":[{"ItemId":50005,"Time":86400}]}</v>
      </c>
    </row>
    <row r="31" spans="6:28" x14ac:dyDescent="0.15">
      <c r="F31" s="4">
        <v>60041</v>
      </c>
      <c r="G31" s="4" t="str">
        <f>_xlfn.XLOOKUP($F31,配置!$B$5:$B$10022,配置!$D$5:$D$10022,"")</f>
        <v>钞票箱（3天）</v>
      </c>
      <c r="H31" s="4" t="s">
        <v>213</v>
      </c>
      <c r="I31" s="4">
        <v>5</v>
      </c>
      <c r="J31" s="4" t="s">
        <v>220</v>
      </c>
      <c r="K31" s="4">
        <v>50003</v>
      </c>
      <c r="L31" s="4" t="s">
        <v>225</v>
      </c>
      <c r="M31" s="4">
        <f t="shared" ref="M31:M33" si="12">60*60*24*3</f>
        <v>259200</v>
      </c>
      <c r="N31" s="4"/>
      <c r="O31" s="4"/>
      <c r="P31" s="4"/>
      <c r="Q31" s="4"/>
      <c r="R31" s="4"/>
      <c r="S31" s="4"/>
      <c r="T31" s="1" t="str">
        <f t="shared" si="0"/>
        <v>"UseType":5</v>
      </c>
      <c r="U31" s="1" t="str">
        <f t="shared" si="1"/>
        <v>"ItemId":50003</v>
      </c>
      <c r="V31" s="1" t="str">
        <f t="shared" si="2"/>
        <v>"Time":259200</v>
      </c>
      <c r="W31" s="1" t="str">
        <f t="shared" si="3"/>
        <v/>
      </c>
      <c r="X31" s="1" t="str">
        <f t="shared" si="4"/>
        <v/>
      </c>
      <c r="Y31" s="1" t="str">
        <f t="shared" si="5"/>
        <v/>
      </c>
      <c r="Z31" s="1" t="str">
        <f t="shared" si="6"/>
        <v>{"ItemId":50003,"Time":259200}</v>
      </c>
      <c r="AA31" s="1" t="str">
        <f t="shared" si="7"/>
        <v>"Params":[{"ItemId":50003,"Time":259200}]</v>
      </c>
      <c r="AB31" s="1" t="str">
        <f t="shared" si="8"/>
        <v>{"UseType":5,"Params":[{"ItemId":50003,"Time":259200}]}</v>
      </c>
    </row>
    <row r="32" spans="6:28" x14ac:dyDescent="0.15">
      <c r="F32" s="4">
        <v>60042</v>
      </c>
      <c r="G32" s="4" t="str">
        <f>_xlfn.XLOOKUP($F32,配置!$B$5:$B$10022,配置!$D$5:$D$10022,"")</f>
        <v>改装手册箱（3天）</v>
      </c>
      <c r="H32" s="4" t="s">
        <v>213</v>
      </c>
      <c r="I32" s="4">
        <v>1</v>
      </c>
      <c r="J32" s="4" t="s">
        <v>220</v>
      </c>
      <c r="K32" s="4">
        <v>50004</v>
      </c>
      <c r="L32" s="4" t="s">
        <v>225</v>
      </c>
      <c r="M32" s="4">
        <f t="shared" si="12"/>
        <v>259200</v>
      </c>
      <c r="N32" s="4"/>
      <c r="O32" s="4"/>
      <c r="P32" s="4"/>
      <c r="Q32" s="4"/>
      <c r="R32" s="4"/>
      <c r="S32" s="4"/>
      <c r="T32" s="1" t="str">
        <f t="shared" si="0"/>
        <v>"UseType":1</v>
      </c>
      <c r="U32" s="1" t="str">
        <f t="shared" si="1"/>
        <v>"ItemId":50004</v>
      </c>
      <c r="V32" s="1" t="str">
        <f t="shared" si="2"/>
        <v>"Time":259200</v>
      </c>
      <c r="W32" s="1" t="str">
        <f t="shared" si="3"/>
        <v/>
      </c>
      <c r="X32" s="1" t="str">
        <f t="shared" si="4"/>
        <v/>
      </c>
      <c r="Y32" s="1" t="str">
        <f t="shared" si="5"/>
        <v/>
      </c>
      <c r="Z32" s="1" t="str">
        <f t="shared" si="6"/>
        <v>{"ItemId":50004,"Time":259200}</v>
      </c>
      <c r="AA32" s="1" t="str">
        <f t="shared" si="7"/>
        <v>"Params":[{"ItemId":50004,"Time":259200}]</v>
      </c>
      <c r="AB32" s="1" t="str">
        <f t="shared" si="8"/>
        <v>{"UseType":1,"Params":[{"ItemId":50004,"Time":259200}]}</v>
      </c>
    </row>
    <row r="33" spans="6:28" x14ac:dyDescent="0.15">
      <c r="F33" s="4">
        <v>60043</v>
      </c>
      <c r="G33" s="4" t="str">
        <f>_xlfn.XLOOKUP($F33,配置!$B$5:$B$10022,配置!$D$5:$D$10022,"")</f>
        <v>机油箱（3天）</v>
      </c>
      <c r="H33" s="4" t="s">
        <v>213</v>
      </c>
      <c r="I33" s="4">
        <v>1</v>
      </c>
      <c r="J33" s="4" t="s">
        <v>220</v>
      </c>
      <c r="K33" s="4">
        <v>50005</v>
      </c>
      <c r="L33" s="4" t="s">
        <v>225</v>
      </c>
      <c r="M33" s="4">
        <f t="shared" si="12"/>
        <v>259200</v>
      </c>
      <c r="N33" s="4"/>
      <c r="O33" s="4"/>
      <c r="P33" s="4"/>
      <c r="Q33" s="4"/>
      <c r="R33" s="4"/>
      <c r="S33" s="4"/>
      <c r="T33" s="1" t="str">
        <f t="shared" si="0"/>
        <v>"UseType":1</v>
      </c>
      <c r="U33" s="1" t="str">
        <f t="shared" si="1"/>
        <v>"ItemId":50005</v>
      </c>
      <c r="V33" s="1" t="str">
        <f t="shared" si="2"/>
        <v>"Time":259200</v>
      </c>
      <c r="W33" s="1" t="str">
        <f t="shared" si="3"/>
        <v/>
      </c>
      <c r="X33" s="1" t="str">
        <f t="shared" si="4"/>
        <v/>
      </c>
      <c r="Y33" s="1" t="str">
        <f t="shared" si="5"/>
        <v/>
      </c>
      <c r="Z33" s="1" t="str">
        <f t="shared" si="6"/>
        <v>{"ItemId":50005,"Time":259200}</v>
      </c>
      <c r="AA33" s="1" t="str">
        <f t="shared" si="7"/>
        <v>"Params":[{"ItemId":50005,"Time":259200}]</v>
      </c>
      <c r="AB33" s="1" t="str">
        <f t="shared" si="8"/>
        <v>{"UseType":1,"Params":[{"ItemId":50005,"Time":259200}]}</v>
      </c>
    </row>
    <row r="34" spans="6:28" x14ac:dyDescent="0.15">
      <c r="F34" s="4">
        <v>60101</v>
      </c>
      <c r="G34" s="4" t="str">
        <f>_xlfn.XLOOKUP($F34,配置!$B$5:$B$10022,配置!$D$5:$D$10022,"")</f>
        <v>史诗级英雄自选宝箱</v>
      </c>
      <c r="H34" s="4" t="s">
        <v>213</v>
      </c>
      <c r="I34" s="4">
        <v>4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1" t="str">
        <f t="shared" si="0"/>
        <v>"UseType":4</v>
      </c>
      <c r="U34" s="1" t="str">
        <f t="shared" si="1"/>
        <v/>
      </c>
      <c r="V34" s="1" t="str">
        <f t="shared" si="2"/>
        <v/>
      </c>
      <c r="W34" s="1" t="str">
        <f t="shared" si="3"/>
        <v/>
      </c>
      <c r="X34" s="1" t="str">
        <f t="shared" si="4"/>
        <v/>
      </c>
      <c r="Y34" s="1" t="str">
        <f t="shared" si="5"/>
        <v/>
      </c>
      <c r="Z34" s="1" t="str">
        <f>宝箱!N10</f>
        <v>{"ItemId":40102,"Num":1},{"ItemId":40106,"Num":1},{"ItemId":40112,"Num":1},{"ItemId":40115,"Num":1}</v>
      </c>
      <c r="AA34" s="1" t="str">
        <f>$B$2&amp;$J$13&amp;$B$2&amp;$B$1&amp;$A$1&amp;_xlfn.TEXTJOIN($C$1,1,Z34)&amp;$A$2</f>
        <v>"Params":[{"ItemId":40102,"Num":1},{"ItemId":40106,"Num":1},{"ItemId":40112,"Num":1},{"ItemId":40115,"Num":1}]</v>
      </c>
      <c r="AB34" s="1" t="str">
        <f>$A$3&amp;_xlfn.TEXTJOIN($C$1,1,T34,AA34)&amp;$A$4</f>
        <v>{"UseType":4,"Params":[{"ItemId":40102,"Num":1},{"ItemId":40106,"Num":1},{"ItemId":40112,"Num":1},{"ItemId":40115,"Num":1}]}</v>
      </c>
    </row>
    <row r="35" spans="6:28" x14ac:dyDescent="0.15">
      <c r="F35" s="4">
        <v>60102</v>
      </c>
      <c r="G35" s="4" t="str">
        <f>_xlfn.XLOOKUP($F35,配置!$B$5:$B$10022,配置!$D$5:$D$10022,"")</f>
        <v>精英级英雄自选宝箱</v>
      </c>
      <c r="H35" s="4" t="s">
        <v>213</v>
      </c>
      <c r="I35" s="4">
        <v>4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1" t="str">
        <f t="shared" si="0"/>
        <v>"UseType":4</v>
      </c>
      <c r="U35" s="1" t="str">
        <f t="shared" si="1"/>
        <v/>
      </c>
      <c r="V35" s="1" t="str">
        <f t="shared" si="2"/>
        <v/>
      </c>
      <c r="W35" s="1" t="str">
        <f t="shared" si="3"/>
        <v/>
      </c>
      <c r="X35" s="1" t="str">
        <f t="shared" si="4"/>
        <v/>
      </c>
      <c r="Y35" s="1" t="str">
        <f t="shared" si="5"/>
        <v/>
      </c>
      <c r="Z35" s="1" t="str">
        <f>宝箱!N21</f>
        <v>{"ItemId":41004,"Num":1},{"ItemId":41006,"Num":1},{"ItemId":41011,"Num":1},{"ItemId":41016,"Num":1}</v>
      </c>
      <c r="AA35" s="1" t="str">
        <f t="shared" si="7"/>
        <v>"Params":[{"ItemId":41004,"Num":1},{"ItemId":41006,"Num":1},{"ItemId":41011,"Num":1},{"ItemId":41016,"Num":1}]</v>
      </c>
      <c r="AB35" s="1" t="str">
        <f t="shared" si="8"/>
        <v>{"UseType":4,"Params":[{"ItemId":41004,"Num":1},{"ItemId":41006,"Num":1},{"ItemId":41011,"Num":1},{"ItemId":41016,"Num":1}]}</v>
      </c>
    </row>
    <row r="36" spans="6:28" x14ac:dyDescent="0.15">
      <c r="F36" s="4">
        <v>60103</v>
      </c>
      <c r="G36" s="4" t="str">
        <f>_xlfn.XLOOKUP($F36,配置!$B$5:$B$10022,配置!$D$5:$D$10022,"")</f>
        <v>招募自选宝箱</v>
      </c>
      <c r="H36" s="4" t="s">
        <v>213</v>
      </c>
      <c r="I36" s="4">
        <v>4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1" t="str">
        <f t="shared" si="0"/>
        <v>"UseType":4</v>
      </c>
      <c r="U36" s="1" t="str">
        <f t="shared" si="1"/>
        <v/>
      </c>
      <c r="V36" s="1" t="str">
        <f t="shared" si="2"/>
        <v/>
      </c>
      <c r="W36" s="1" t="str">
        <f t="shared" si="3"/>
        <v/>
      </c>
      <c r="X36" s="1" t="str">
        <f t="shared" si="4"/>
        <v/>
      </c>
      <c r="Y36" s="1" t="str">
        <f t="shared" si="5"/>
        <v/>
      </c>
      <c r="Z36" s="1" t="str">
        <f>宝箱!N32</f>
        <v>{"ItemId":10001,"Num":45},{"ItemId":10002,"Num":25}</v>
      </c>
      <c r="AA36" s="1" t="str">
        <f t="shared" si="7"/>
        <v>"Params":[{"ItemId":10001,"Num":45},{"ItemId":10002,"Num":25}]</v>
      </c>
      <c r="AB36" s="1" t="str">
        <f t="shared" si="8"/>
        <v>{"UseType":4,"Params":[{"ItemId":10001,"Num":45},{"ItemId":10002,"Num":25}]}</v>
      </c>
    </row>
    <row r="37" spans="6:28" x14ac:dyDescent="0.15">
      <c r="F37" s="4">
        <v>60104</v>
      </c>
      <c r="G37" s="4" t="str">
        <f>_xlfn.XLOOKUP($F37,配置!$B$5:$B$10022,配置!$D$5:$D$10022,"")</f>
        <v>资源自选宝箱</v>
      </c>
      <c r="H37" s="4" t="s">
        <v>213</v>
      </c>
      <c r="I37" s="4">
        <v>4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1" t="str">
        <f t="shared" si="0"/>
        <v>"UseType":4</v>
      </c>
      <c r="U37" s="1" t="str">
        <f t="shared" si="1"/>
        <v/>
      </c>
      <c r="V37" s="1" t="str">
        <f t="shared" si="2"/>
        <v/>
      </c>
      <c r="W37" s="1" t="str">
        <f t="shared" si="3"/>
        <v/>
      </c>
      <c r="X37" s="1" t="str">
        <f t="shared" si="4"/>
        <v/>
      </c>
      <c r="Y37" s="1" t="str">
        <f t="shared" si="5"/>
        <v/>
      </c>
      <c r="Z37" s="1" t="str">
        <f>宝箱!N38</f>
        <v>{"ItemId":20001,"Num":600},{"ItemId":20002,"Num":80}</v>
      </c>
      <c r="AA37" s="1" t="str">
        <f t="shared" si="7"/>
        <v>"Params":[{"ItemId":20001,"Num":600},{"ItemId":20002,"Num":80}]</v>
      </c>
      <c r="AB37" s="1" t="str">
        <f t="shared" si="8"/>
        <v>{"UseType":4,"Params":[{"ItemId":20001,"Num":600},{"ItemId":20002,"Num":80}]}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workbookViewId="0">
      <pane xSplit="3" ySplit="4" topLeftCell="D8" activePane="bottomRight" state="frozen"/>
      <selection pane="topRight"/>
      <selection pane="bottomLeft"/>
      <selection pane="bottomRight" activeCell="K36" sqref="K36"/>
    </sheetView>
  </sheetViews>
  <sheetFormatPr defaultColWidth="9" defaultRowHeight="13.5" x14ac:dyDescent="0.15"/>
  <cols>
    <col min="1" max="6" width="9" style="1"/>
    <col min="7" max="7" width="23.37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17" x14ac:dyDescent="0.15">
      <c r="A1" s="1" t="s">
        <v>206</v>
      </c>
      <c r="B1" s="1" t="s">
        <v>207</v>
      </c>
      <c r="C1" s="1" t="s">
        <v>208</v>
      </c>
    </row>
    <row r="2" spans="1:17" x14ac:dyDescent="0.15">
      <c r="A2" s="1" t="s">
        <v>209</v>
      </c>
      <c r="B2" s="1" t="s">
        <v>210</v>
      </c>
    </row>
    <row r="3" spans="1:17" x14ac:dyDescent="0.15">
      <c r="A3" s="1" t="s">
        <v>211</v>
      </c>
    </row>
    <row r="4" spans="1:17" x14ac:dyDescent="0.15">
      <c r="A4" s="1" t="s">
        <v>212</v>
      </c>
    </row>
    <row r="10" spans="1:17" x14ac:dyDescent="0.15">
      <c r="G10" s="5" t="s">
        <v>178</v>
      </c>
      <c r="K10" s="1" t="s">
        <v>220</v>
      </c>
      <c r="L10" s="1" t="s">
        <v>226</v>
      </c>
      <c r="N10" s="12" t="str">
        <f>_xlfn.TEXTJOIN($C$1,1,Q11:Q14)</f>
        <v>{"ItemId":40102,"Num":1},{"ItemId":40106,"Num":1},{"ItemId":40112,"Num":1},{"ItemId":40115,"Num":1}</v>
      </c>
    </row>
    <row r="11" spans="1:17" x14ac:dyDescent="0.15">
      <c r="G11" s="6" t="s">
        <v>89</v>
      </c>
      <c r="H11" s="1">
        <v>1</v>
      </c>
      <c r="K11" s="1">
        <f>_xlfn.XLOOKUP(G11,配置!$D$5:$D$1022,配置!$B$5:$B$1022,0)</f>
        <v>40102</v>
      </c>
      <c r="L11" s="1">
        <f>H11</f>
        <v>1</v>
      </c>
      <c r="N11" s="1" t="str">
        <f t="shared" ref="N11:P14" si="0">IF(K11="","",$B$2&amp;K$10&amp;$B$2&amp;$B$1&amp;K11)</f>
        <v>"ItemId":40102</v>
      </c>
      <c r="O11" s="1" t="str">
        <f t="shared" si="0"/>
        <v>"Num":1</v>
      </c>
      <c r="P11" s="1" t="str">
        <f t="shared" si="0"/>
        <v/>
      </c>
      <c r="Q11" s="1" t="str">
        <f>IF(K11=0,"",$A$3&amp;_xlfn.TEXTJOIN($C$1,1,N11:P11)&amp;$A$4)</f>
        <v>{"ItemId":40102,"Num":1}</v>
      </c>
    </row>
    <row r="12" spans="1:17" x14ac:dyDescent="0.15">
      <c r="G12" s="6" t="s">
        <v>93</v>
      </c>
      <c r="H12" s="1">
        <v>1</v>
      </c>
      <c r="K12" s="1">
        <f>_xlfn.XLOOKUP(G12,配置!$D$5:$D$1022,配置!$B$5:$B$1022,0)</f>
        <v>40106</v>
      </c>
      <c r="L12" s="1">
        <f>H12</f>
        <v>1</v>
      </c>
      <c r="N12" s="1" t="str">
        <f t="shared" si="0"/>
        <v>"ItemId":40106</v>
      </c>
      <c r="O12" s="1" t="str">
        <f t="shared" si="0"/>
        <v>"Num":1</v>
      </c>
      <c r="P12" s="1" t="str">
        <f t="shared" si="0"/>
        <v/>
      </c>
      <c r="Q12" s="1" t="str">
        <f>IF(K12=0,"",$A$3&amp;_xlfn.TEXTJOIN($C$1,1,N12:P12)&amp;$A$4)</f>
        <v>{"ItemId":40106,"Num":1}</v>
      </c>
    </row>
    <row r="13" spans="1:17" x14ac:dyDescent="0.15">
      <c r="G13" s="6" t="s">
        <v>99</v>
      </c>
      <c r="H13" s="1">
        <v>1</v>
      </c>
      <c r="K13" s="1">
        <f>_xlfn.XLOOKUP(G13,配置!$D$5:$D$1022,配置!$B$5:$B$1022,0)</f>
        <v>40112</v>
      </c>
      <c r="L13" s="1">
        <f>H13</f>
        <v>1</v>
      </c>
      <c r="N13" s="1" t="str">
        <f t="shared" si="0"/>
        <v>"ItemId":40112</v>
      </c>
      <c r="O13" s="1" t="str">
        <f t="shared" si="0"/>
        <v>"Num":1</v>
      </c>
      <c r="P13" s="1" t="str">
        <f t="shared" si="0"/>
        <v/>
      </c>
      <c r="Q13" s="1" t="str">
        <f>IF(K13=0,"",$A$3&amp;_xlfn.TEXTJOIN($C$1,1,N13:P13)&amp;$A$4)</f>
        <v>{"ItemId":40112,"Num":1}</v>
      </c>
    </row>
    <row r="14" spans="1:17" x14ac:dyDescent="0.15">
      <c r="G14" s="6" t="s">
        <v>102</v>
      </c>
      <c r="H14" s="1">
        <v>1</v>
      </c>
      <c r="K14" s="1">
        <f>_xlfn.XLOOKUP(G14,配置!$D$5:$D$1022,配置!$B$5:$B$1022,0)</f>
        <v>40115</v>
      </c>
      <c r="L14" s="1">
        <f>H14</f>
        <v>1</v>
      </c>
      <c r="N14" s="1" t="str">
        <f t="shared" si="0"/>
        <v>"ItemId":40115</v>
      </c>
      <c r="O14" s="1" t="str">
        <f t="shared" si="0"/>
        <v>"Num":1</v>
      </c>
      <c r="P14" s="1" t="str">
        <f t="shared" si="0"/>
        <v/>
      </c>
      <c r="Q14" s="1" t="str">
        <f>IF(K14=0,"",$A$3&amp;_xlfn.TEXTJOIN($C$1,1,N14:P14)&amp;$A$4)</f>
        <v>{"ItemId":40115,"Num":1}</v>
      </c>
    </row>
    <row r="21" spans="7:17" x14ac:dyDescent="0.15">
      <c r="G21" s="5" t="s">
        <v>180</v>
      </c>
      <c r="N21" s="12" t="str">
        <f>_xlfn.TEXTJOIN($C$1,1,Q22:Q25)</f>
        <v>{"ItemId":41004,"Num":1},{"ItemId":41006,"Num":1},{"ItemId":41011,"Num":1},{"ItemId":41016,"Num":1}</v>
      </c>
    </row>
    <row r="22" spans="7:17" x14ac:dyDescent="0.15">
      <c r="G22" s="7" t="s">
        <v>107</v>
      </c>
      <c r="H22" s="1">
        <v>1</v>
      </c>
      <c r="K22" s="1">
        <f>_xlfn.XLOOKUP(G22,配置!$D$5:$D$1022,配置!$B$5:$B$1022,0)</f>
        <v>41004</v>
      </c>
      <c r="L22" s="1">
        <f>H22</f>
        <v>1</v>
      </c>
      <c r="N22" s="1" t="str">
        <f t="shared" ref="N22:P25" si="1">IF(K22="","",$B$2&amp;K$10&amp;$B$2&amp;$B$1&amp;K22)</f>
        <v>"ItemId":41004</v>
      </c>
      <c r="O22" s="1" t="str">
        <f t="shared" si="1"/>
        <v>"Num":1</v>
      </c>
      <c r="P22" s="1" t="str">
        <f t="shared" si="1"/>
        <v/>
      </c>
      <c r="Q22" s="1" t="str">
        <f>IF(K22=0,"",$A$3&amp;_xlfn.TEXTJOIN($C$1,1,N22:P22)&amp;$A$4)</f>
        <v>{"ItemId":41004,"Num":1}</v>
      </c>
    </row>
    <row r="23" spans="7:17" x14ac:dyDescent="0.15">
      <c r="G23" s="7" t="s">
        <v>109</v>
      </c>
      <c r="H23" s="1">
        <v>1</v>
      </c>
      <c r="K23" s="1">
        <f>_xlfn.XLOOKUP(G23,配置!$D$5:$D$1022,配置!$B$5:$B$1022,0)</f>
        <v>41006</v>
      </c>
      <c r="L23" s="1">
        <f>H23</f>
        <v>1</v>
      </c>
      <c r="N23" s="1" t="str">
        <f t="shared" si="1"/>
        <v>"ItemId":41006</v>
      </c>
      <c r="O23" s="1" t="str">
        <f t="shared" si="1"/>
        <v>"Num":1</v>
      </c>
      <c r="P23" s="1" t="str">
        <f t="shared" si="1"/>
        <v/>
      </c>
      <c r="Q23" s="1" t="str">
        <f>IF(K23=0,"",$A$3&amp;_xlfn.TEXTJOIN($C$1,1,N23:P23)&amp;$A$4)</f>
        <v>{"ItemId":41006,"Num":1}</v>
      </c>
    </row>
    <row r="24" spans="7:17" x14ac:dyDescent="0.15">
      <c r="G24" s="7" t="s">
        <v>114</v>
      </c>
      <c r="H24" s="1">
        <v>1</v>
      </c>
      <c r="K24" s="1">
        <f>_xlfn.XLOOKUP(G24,配置!$D$5:$D$1022,配置!$B$5:$B$1022,0)</f>
        <v>41011</v>
      </c>
      <c r="L24" s="1">
        <f>H24</f>
        <v>1</v>
      </c>
      <c r="N24" s="1" t="str">
        <f t="shared" si="1"/>
        <v>"ItemId":41011</v>
      </c>
      <c r="O24" s="1" t="str">
        <f t="shared" si="1"/>
        <v>"Num":1</v>
      </c>
      <c r="P24" s="1" t="str">
        <f t="shared" si="1"/>
        <v/>
      </c>
      <c r="Q24" s="1" t="str">
        <f>IF(K24=0,"",$A$3&amp;_xlfn.TEXTJOIN($C$1,1,N24:P24)&amp;$A$4)</f>
        <v>{"ItemId":41011,"Num":1}</v>
      </c>
    </row>
    <row r="25" spans="7:17" x14ac:dyDescent="0.15">
      <c r="G25" s="7" t="s">
        <v>119</v>
      </c>
      <c r="H25" s="1">
        <v>1</v>
      </c>
      <c r="K25" s="1">
        <f>_xlfn.XLOOKUP(G25,配置!$D$5:$D$1022,配置!$B$5:$B$1022,0)</f>
        <v>41016</v>
      </c>
      <c r="L25" s="1">
        <f>H25</f>
        <v>1</v>
      </c>
      <c r="N25" s="1" t="str">
        <f t="shared" si="1"/>
        <v>"ItemId":41016</v>
      </c>
      <c r="O25" s="1" t="str">
        <f t="shared" si="1"/>
        <v>"Num":1</v>
      </c>
      <c r="P25" s="1" t="str">
        <f t="shared" si="1"/>
        <v/>
      </c>
      <c r="Q25" s="1" t="str">
        <f>IF(K25=0,"",$A$3&amp;_xlfn.TEXTJOIN($C$1,1,N25:P25)&amp;$A$4)</f>
        <v>{"ItemId":41016,"Num":1}</v>
      </c>
    </row>
    <row r="32" spans="7:17" x14ac:dyDescent="0.15">
      <c r="G32" s="2" t="s">
        <v>227</v>
      </c>
      <c r="H32" s="2" t="s">
        <v>228</v>
      </c>
      <c r="I32" s="2" t="s">
        <v>229</v>
      </c>
      <c r="N32" s="12" t="str">
        <f>_xlfn.TEXTJOIN($C$1,1,Q33:Q36)</f>
        <v>{"ItemId":10001,"Num":45},{"ItemId":10002,"Num":25}</v>
      </c>
    </row>
    <row r="33" spans="7:17" x14ac:dyDescent="0.15">
      <c r="G33" s="8" t="s">
        <v>230</v>
      </c>
      <c r="H33" s="4">
        <v>45</v>
      </c>
      <c r="I33" s="13">
        <v>241.07</v>
      </c>
      <c r="K33" s="1">
        <f>_xlfn.XLOOKUP(G33,配置!$D$5:$D$1022,配置!$B$5:$B$1022,0)</f>
        <v>10001</v>
      </c>
      <c r="L33" s="1">
        <f>H33</f>
        <v>45</v>
      </c>
      <c r="N33" s="1" t="str">
        <f t="shared" ref="N33:P36" si="2">IF(K33="","",$B$2&amp;K$10&amp;$B$2&amp;$B$1&amp;K33)</f>
        <v>"ItemId":10001</v>
      </c>
      <c r="O33" s="1" t="str">
        <f t="shared" si="2"/>
        <v>"Num":45</v>
      </c>
      <c r="P33" s="1" t="str">
        <f t="shared" si="2"/>
        <v/>
      </c>
      <c r="Q33" s="1" t="str">
        <f>IF(K33=0,"",$A$3&amp;_xlfn.TEXTJOIN($C$1,1,N33:P33)&amp;$A$4)</f>
        <v>{"ItemId":10001,"Num":45}</v>
      </c>
    </row>
    <row r="34" spans="7:17" x14ac:dyDescent="0.15">
      <c r="G34" s="9" t="s">
        <v>231</v>
      </c>
      <c r="H34" s="10">
        <v>40</v>
      </c>
      <c r="I34" s="14">
        <v>214.29</v>
      </c>
      <c r="L34" s="1">
        <f>H34</f>
        <v>40</v>
      </c>
      <c r="N34" s="1" t="str">
        <f t="shared" si="2"/>
        <v/>
      </c>
      <c r="O34" s="1" t="str">
        <f t="shared" si="2"/>
        <v>"Num":40</v>
      </c>
      <c r="P34" s="1" t="str">
        <f t="shared" si="2"/>
        <v/>
      </c>
      <c r="Q34" s="1" t="str">
        <f>IF(K34=0,"",$A$3&amp;_xlfn.TEXTJOIN($C$1,1,N34:P34)&amp;$A$4)</f>
        <v/>
      </c>
    </row>
    <row r="35" spans="7:17" x14ac:dyDescent="0.15">
      <c r="G35" s="9" t="s">
        <v>232</v>
      </c>
      <c r="H35" s="4">
        <v>25</v>
      </c>
      <c r="I35" s="13">
        <v>200.89</v>
      </c>
      <c r="K35" s="1">
        <f>_xlfn.XLOOKUP(G35,配置!$D$5:$D$1022,配置!$B$5:$B$1022,0)</f>
        <v>10002</v>
      </c>
      <c r="L35" s="1">
        <f>H35</f>
        <v>25</v>
      </c>
      <c r="N35" s="1" t="str">
        <f t="shared" si="2"/>
        <v>"ItemId":10002</v>
      </c>
      <c r="O35" s="1" t="str">
        <f t="shared" si="2"/>
        <v>"Num":25</v>
      </c>
      <c r="P35" s="1" t="str">
        <f t="shared" si="2"/>
        <v/>
      </c>
      <c r="Q35" s="1" t="str">
        <f>IF(K35=0,"",$A$3&amp;_xlfn.TEXTJOIN($C$1,1,N35:P35)&amp;$A$4)</f>
        <v>{"ItemId":10002,"Num":25}</v>
      </c>
    </row>
    <row r="36" spans="7:17" x14ac:dyDescent="0.15">
      <c r="G36" s="9" t="s">
        <v>233</v>
      </c>
      <c r="H36" s="10">
        <v>20</v>
      </c>
      <c r="I36" s="14">
        <v>235.71</v>
      </c>
      <c r="L36" s="1">
        <f>H36</f>
        <v>20</v>
      </c>
      <c r="N36" s="1" t="str">
        <f t="shared" si="2"/>
        <v/>
      </c>
      <c r="O36" s="1" t="str">
        <f t="shared" si="2"/>
        <v>"Num":20</v>
      </c>
      <c r="P36" s="1" t="str">
        <f t="shared" si="2"/>
        <v/>
      </c>
      <c r="Q36" s="1" t="str">
        <f>IF(K36=0,"",$A$3&amp;_xlfn.TEXTJOIN($C$1,1,N36:P36)&amp;$A$4)</f>
        <v/>
      </c>
    </row>
    <row r="37" spans="7:17" x14ac:dyDescent="0.15">
      <c r="G37" s="11"/>
      <c r="H37" s="11"/>
      <c r="I37" s="11"/>
    </row>
    <row r="38" spans="7:17" x14ac:dyDescent="0.15">
      <c r="G38" s="2" t="s">
        <v>234</v>
      </c>
      <c r="H38" s="2" t="s">
        <v>228</v>
      </c>
      <c r="I38" s="2" t="s">
        <v>229</v>
      </c>
      <c r="N38" s="12" t="str">
        <f>_xlfn.TEXTJOIN($C$1,1,Q39:Q42)</f>
        <v>{"ItemId":20001,"Num":600},{"ItemId":20002,"Num":80}</v>
      </c>
    </row>
    <row r="39" spans="7:17" x14ac:dyDescent="0.15">
      <c r="G39" s="7" t="s">
        <v>235</v>
      </c>
      <c r="H39" s="10">
        <v>200</v>
      </c>
      <c r="I39" s="14">
        <v>150</v>
      </c>
      <c r="K39" s="1">
        <f>_xlfn.XLOOKUP(G39,配置!$D$5:$D$1022,配置!$B$5:$B$1022,0)</f>
        <v>0</v>
      </c>
      <c r="L39" s="1">
        <f>H39</f>
        <v>200</v>
      </c>
      <c r="N39" s="1" t="str">
        <f t="shared" ref="N39:P42" si="3">IF(K39="","",$B$2&amp;K$10&amp;$B$2&amp;$B$1&amp;K39)</f>
        <v>"ItemId":0</v>
      </c>
      <c r="O39" s="1" t="str">
        <f t="shared" si="3"/>
        <v>"Num":200</v>
      </c>
      <c r="P39" s="1" t="str">
        <f t="shared" si="3"/>
        <v/>
      </c>
      <c r="Q39" s="1" t="str">
        <f>IF(K39=0,"",$A$3&amp;_xlfn.TEXTJOIN($C$1,1,N39:P39)&amp;$A$4)</f>
        <v/>
      </c>
    </row>
    <row r="40" spans="7:17" x14ac:dyDescent="0.15">
      <c r="G40" s="8" t="s">
        <v>236</v>
      </c>
      <c r="H40" s="10">
        <v>40</v>
      </c>
      <c r="I40" s="14">
        <v>125</v>
      </c>
      <c r="K40" s="1">
        <f>_xlfn.XLOOKUP(G40,配置!$D$5:$D$1022,配置!$B$5:$B$1022,0)</f>
        <v>0</v>
      </c>
      <c r="L40" s="1">
        <f>H40</f>
        <v>40</v>
      </c>
      <c r="N40" s="1" t="str">
        <f t="shared" si="3"/>
        <v>"ItemId":0</v>
      </c>
      <c r="O40" s="1" t="str">
        <f t="shared" si="3"/>
        <v>"Num":40</v>
      </c>
      <c r="P40" s="1" t="str">
        <f t="shared" si="3"/>
        <v/>
      </c>
      <c r="Q40" s="1" t="str">
        <f>IF(K40=0,"",$A$3&amp;_xlfn.TEXTJOIN($C$1,1,N40:P40)&amp;$A$4)</f>
        <v/>
      </c>
    </row>
    <row r="41" spans="7:17" x14ac:dyDescent="0.15">
      <c r="G41" s="7" t="s">
        <v>237</v>
      </c>
      <c r="H41" s="4">
        <v>600</v>
      </c>
      <c r="I41" s="13">
        <v>150</v>
      </c>
      <c r="K41" s="1">
        <f>_xlfn.XLOOKUP(G41,配置!$D$5:$D$1022,配置!$B$5:$B$1022,0)</f>
        <v>20001</v>
      </c>
      <c r="L41" s="1">
        <f>H41</f>
        <v>600</v>
      </c>
      <c r="N41" s="1" t="str">
        <f t="shared" si="3"/>
        <v>"ItemId":20001</v>
      </c>
      <c r="O41" s="1" t="str">
        <f t="shared" si="3"/>
        <v>"Num":600</v>
      </c>
      <c r="P41" s="1" t="str">
        <f t="shared" si="3"/>
        <v/>
      </c>
      <c r="Q41" s="1" t="str">
        <f>IF(K41=0,"",$A$3&amp;_xlfn.TEXTJOIN($C$1,1,N41:P41)&amp;$A$4)</f>
        <v>{"ItemId":20001,"Num":600}</v>
      </c>
    </row>
    <row r="42" spans="7:17" x14ac:dyDescent="0.15">
      <c r="G42" s="6" t="s">
        <v>72</v>
      </c>
      <c r="H42" s="4">
        <v>80</v>
      </c>
      <c r="I42" s="13">
        <v>125</v>
      </c>
      <c r="K42" s="1">
        <f>_xlfn.XLOOKUP(G42,配置!$D$5:$D$1022,配置!$B$5:$B$1022,0)</f>
        <v>20002</v>
      </c>
      <c r="L42" s="1">
        <f>H42</f>
        <v>80</v>
      </c>
      <c r="N42" s="1" t="str">
        <f t="shared" si="3"/>
        <v>"ItemId":20002</v>
      </c>
      <c r="O42" s="1" t="str">
        <f t="shared" si="3"/>
        <v>"Num":80</v>
      </c>
      <c r="P42" s="1" t="str">
        <f t="shared" si="3"/>
        <v/>
      </c>
      <c r="Q42" s="1" t="str">
        <f>IF(K42=0,"",$A$3&amp;_xlfn.TEXTJOIN($C$1,1,N42:P42)&amp;$A$4)</f>
        <v>{"ItemId":20002,"Num":80}</v>
      </c>
    </row>
  </sheetData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workbookViewId="0">
      <pane xSplit="3" ySplit="4" topLeftCell="D5" activePane="bottomRight" state="frozen"/>
      <selection pane="topRight"/>
      <selection pane="bottomLeft"/>
      <selection pane="bottomRight" activeCell="E11" sqref="E11"/>
    </sheetView>
  </sheetViews>
  <sheetFormatPr defaultColWidth="9" defaultRowHeight="13.5" x14ac:dyDescent="0.15"/>
  <cols>
    <col min="1" max="5" width="9" style="1"/>
    <col min="6" max="6" width="12.875" style="1" customWidth="1"/>
    <col min="7" max="7" width="16" style="1" customWidth="1"/>
    <col min="8" max="8" width="12.875" style="1" customWidth="1"/>
    <col min="9" max="9" width="37.375" style="1" customWidth="1"/>
    <col min="10" max="10" width="27.75" style="1" customWidth="1"/>
    <col min="11" max="16384" width="9" style="1"/>
  </cols>
  <sheetData>
    <row r="1" spans="1:15" x14ac:dyDescent="0.15">
      <c r="A1" s="1" t="s">
        <v>206</v>
      </c>
      <c r="B1" s="1" t="s">
        <v>207</v>
      </c>
      <c r="C1" s="1" t="s">
        <v>208</v>
      </c>
    </row>
    <row r="2" spans="1:15" x14ac:dyDescent="0.15">
      <c r="A2" s="1" t="s">
        <v>209</v>
      </c>
      <c r="B2" s="1" t="s">
        <v>210</v>
      </c>
    </row>
    <row r="3" spans="1:15" x14ac:dyDescent="0.15">
      <c r="A3" s="1" t="s">
        <v>211</v>
      </c>
    </row>
    <row r="4" spans="1:15" x14ac:dyDescent="0.15">
      <c r="A4" s="1" t="s">
        <v>212</v>
      </c>
    </row>
    <row r="6" spans="1:15" x14ac:dyDescent="0.15">
      <c r="O6" s="1">
        <v>101</v>
      </c>
    </row>
    <row r="7" spans="1:15" x14ac:dyDescent="0.15">
      <c r="E7" s="2" t="s">
        <v>0</v>
      </c>
      <c r="F7" s="2" t="s">
        <v>42</v>
      </c>
      <c r="G7" s="2" t="s">
        <v>238</v>
      </c>
      <c r="H7" s="2" t="s">
        <v>239</v>
      </c>
      <c r="I7" s="2" t="s">
        <v>240</v>
      </c>
      <c r="J7" s="2" t="s">
        <v>241</v>
      </c>
    </row>
    <row r="8" spans="1:15" x14ac:dyDescent="0.15">
      <c r="E8" s="3">
        <v>101</v>
      </c>
      <c r="F8" s="3" t="s">
        <v>242</v>
      </c>
      <c r="G8" s="3" t="str">
        <f>IF(E8="","","GetWayJump"&amp;E8)</f>
        <v>GetWayJump101</v>
      </c>
      <c r="H8" s="3" t="s">
        <v>243</v>
      </c>
      <c r="I8" s="3" t="s">
        <v>244</v>
      </c>
      <c r="J8" s="3" t="s">
        <v>245</v>
      </c>
    </row>
    <row r="9" spans="1:15" x14ac:dyDescent="0.15">
      <c r="E9" s="3">
        <v>102</v>
      </c>
      <c r="F9" s="3" t="s">
        <v>246</v>
      </c>
      <c r="G9" s="3" t="str">
        <f>IF(E9="","","GetWayJump"&amp;E9)</f>
        <v>GetWayJump102</v>
      </c>
      <c r="H9" s="3" t="s">
        <v>243</v>
      </c>
      <c r="I9" s="3" t="s">
        <v>247</v>
      </c>
      <c r="J9" s="3"/>
    </row>
    <row r="10" spans="1:15" x14ac:dyDescent="0.15">
      <c r="E10" s="3">
        <v>103</v>
      </c>
      <c r="F10" s="3" t="s">
        <v>248</v>
      </c>
      <c r="G10" s="3" t="str">
        <f>IF(E10="","","GetWayJump"&amp;E10)</f>
        <v>GetWayJump103</v>
      </c>
      <c r="H10" s="3" t="s">
        <v>243</v>
      </c>
      <c r="I10" s="3" t="s">
        <v>249</v>
      </c>
      <c r="J10" s="3" t="s">
        <v>245</v>
      </c>
    </row>
    <row r="11" spans="1:15" x14ac:dyDescent="0.15">
      <c r="E11" s="3">
        <v>104</v>
      </c>
      <c r="F11" s="3" t="s">
        <v>250</v>
      </c>
      <c r="G11" s="3" t="str">
        <f>IF(E11="","","GetWayJump"&amp;E11)</f>
        <v>GetWayJump104</v>
      </c>
      <c r="H11" s="3" t="s">
        <v>243</v>
      </c>
      <c r="I11" s="3" t="s">
        <v>249</v>
      </c>
      <c r="J11" s="3" t="s">
        <v>251</v>
      </c>
    </row>
    <row r="12" spans="1:15" x14ac:dyDescent="0.15">
      <c r="E12" s="3">
        <v>105</v>
      </c>
      <c r="F12" s="3" t="s">
        <v>252</v>
      </c>
      <c r="G12" s="3" t="str">
        <f>IF(E12="","","GetWayJump"&amp;E12)</f>
        <v>GetWayJump105</v>
      </c>
      <c r="H12" s="3" t="s">
        <v>243</v>
      </c>
      <c r="I12" s="3" t="s">
        <v>253</v>
      </c>
      <c r="J12" s="3" t="s">
        <v>254</v>
      </c>
    </row>
    <row r="13" spans="1:15" x14ac:dyDescent="0.15">
      <c r="E13" s="4"/>
      <c r="F13" s="4"/>
      <c r="G13" s="4"/>
      <c r="H13" s="4"/>
      <c r="I13" s="4"/>
      <c r="J13" s="4"/>
    </row>
    <row r="14" spans="1:15" x14ac:dyDescent="0.15">
      <c r="E14" s="4"/>
      <c r="F14" s="4"/>
      <c r="G14" s="4"/>
      <c r="H14" s="4"/>
      <c r="I14" s="4"/>
      <c r="J14" s="4"/>
    </row>
    <row r="15" spans="1:15" x14ac:dyDescent="0.15">
      <c r="E15" s="4"/>
      <c r="F15" s="4"/>
      <c r="G15" s="4"/>
      <c r="H15" s="4"/>
      <c r="I15" s="4"/>
      <c r="J15" s="4"/>
      <c r="O15" s="1">
        <v>102</v>
      </c>
    </row>
    <row r="16" spans="1:15" x14ac:dyDescent="0.15">
      <c r="E16" s="4"/>
      <c r="F16" s="4"/>
      <c r="G16" s="4"/>
      <c r="H16" s="4"/>
      <c r="I16" s="4"/>
      <c r="J16" s="4"/>
    </row>
    <row r="17" spans="5:15" x14ac:dyDescent="0.15">
      <c r="E17" s="4"/>
      <c r="F17" s="4"/>
      <c r="G17" s="4"/>
      <c r="H17" s="4"/>
      <c r="I17" s="4"/>
      <c r="J17" s="4"/>
    </row>
    <row r="18" spans="5:15" x14ac:dyDescent="0.15">
      <c r="E18" s="4"/>
      <c r="F18" s="4"/>
      <c r="G18" s="4"/>
      <c r="H18" s="4"/>
      <c r="I18" s="4"/>
      <c r="J18" s="4"/>
    </row>
    <row r="19" spans="5:15" x14ac:dyDescent="0.15">
      <c r="E19" s="4">
        <v>201</v>
      </c>
      <c r="F19" s="4" t="s">
        <v>255</v>
      </c>
      <c r="G19" s="4" t="str">
        <f t="shared" ref="G19:G21" si="0">IF(E19="","","GetWayJump"&amp;E19)</f>
        <v>GetWayJump201</v>
      </c>
      <c r="H19" s="4" t="s">
        <v>243</v>
      </c>
      <c r="I19" s="4"/>
      <c r="J19" s="4" t="s">
        <v>251</v>
      </c>
    </row>
    <row r="20" spans="5:15" x14ac:dyDescent="0.15">
      <c r="E20" s="4">
        <v>202</v>
      </c>
      <c r="F20" s="4" t="s">
        <v>256</v>
      </c>
      <c r="G20" s="4" t="str">
        <f t="shared" si="0"/>
        <v>GetWayJump202</v>
      </c>
      <c r="H20" s="4" t="s">
        <v>243</v>
      </c>
      <c r="I20" s="4"/>
      <c r="J20" s="4" t="s">
        <v>251</v>
      </c>
    </row>
    <row r="21" spans="5:15" x14ac:dyDescent="0.15">
      <c r="E21" s="4">
        <v>203</v>
      </c>
      <c r="F21" s="4" t="s">
        <v>257</v>
      </c>
      <c r="G21" s="4" t="str">
        <f t="shared" si="0"/>
        <v>GetWayJump203</v>
      </c>
      <c r="H21" s="4" t="s">
        <v>243</v>
      </c>
      <c r="I21" s="4"/>
      <c r="J21" s="4" t="s">
        <v>258</v>
      </c>
    </row>
    <row r="22" spans="5:15" x14ac:dyDescent="0.15">
      <c r="E22" s="4"/>
      <c r="F22" s="4"/>
      <c r="G22" s="4"/>
      <c r="H22" s="4"/>
      <c r="I22" s="4"/>
      <c r="J22" s="4"/>
    </row>
    <row r="23" spans="5:15" x14ac:dyDescent="0.15">
      <c r="E23" s="4"/>
      <c r="F23" s="4"/>
      <c r="G23" s="4"/>
      <c r="H23" s="4"/>
      <c r="I23" s="4"/>
      <c r="J23" s="4"/>
    </row>
    <row r="24" spans="5:15" x14ac:dyDescent="0.15">
      <c r="E24" s="4"/>
      <c r="F24" s="4"/>
      <c r="G24" s="4"/>
      <c r="H24" s="4"/>
      <c r="I24" s="4"/>
      <c r="J24" s="4"/>
    </row>
    <row r="25" spans="5:15" x14ac:dyDescent="0.15">
      <c r="E25" s="4"/>
      <c r="F25" s="4"/>
      <c r="G25" s="4"/>
      <c r="H25" s="4"/>
      <c r="I25" s="4"/>
      <c r="J25" s="4"/>
    </row>
    <row r="26" spans="5:15" x14ac:dyDescent="0.15">
      <c r="E26" s="4"/>
      <c r="F26" s="4"/>
      <c r="G26" s="4"/>
      <c r="H26" s="4"/>
      <c r="I26" s="4"/>
      <c r="J26" s="4"/>
    </row>
    <row r="27" spans="5:15" x14ac:dyDescent="0.15">
      <c r="E27" s="4"/>
      <c r="F27" s="4"/>
      <c r="G27" s="4"/>
      <c r="H27" s="4"/>
      <c r="I27" s="4"/>
      <c r="J27" s="4"/>
      <c r="O27" s="1">
        <v>103</v>
      </c>
    </row>
    <row r="28" spans="5:15" x14ac:dyDescent="0.15">
      <c r="E28" s="4"/>
      <c r="F28" s="4"/>
      <c r="G28" s="4"/>
      <c r="H28" s="4"/>
      <c r="I28" s="4"/>
      <c r="J28" s="4"/>
    </row>
    <row r="29" spans="5:15" x14ac:dyDescent="0.15">
      <c r="E29" s="4"/>
      <c r="F29" s="4"/>
      <c r="G29" s="4"/>
      <c r="H29" s="4"/>
      <c r="I29" s="4"/>
      <c r="J29" s="4"/>
    </row>
    <row r="30" spans="5:15" x14ac:dyDescent="0.15">
      <c r="E30" s="4"/>
      <c r="F30" s="4"/>
      <c r="G30" s="4"/>
      <c r="H30" s="4"/>
      <c r="I30" s="4"/>
      <c r="J30" s="4"/>
    </row>
    <row r="31" spans="5:15" x14ac:dyDescent="0.15">
      <c r="E31" s="4"/>
      <c r="F31" s="4"/>
      <c r="G31" s="4"/>
      <c r="H31" s="4"/>
      <c r="I31" s="4"/>
      <c r="J31" s="4"/>
    </row>
    <row r="32" spans="5:15" x14ac:dyDescent="0.15">
      <c r="E32" s="4">
        <v>301</v>
      </c>
      <c r="F32" s="4" t="s">
        <v>259</v>
      </c>
      <c r="G32" s="4" t="str">
        <f>IF(E32="","","GetWayJump"&amp;E32)</f>
        <v>GetWayJump301</v>
      </c>
      <c r="H32" s="4" t="s">
        <v>260</v>
      </c>
      <c r="I32" s="4"/>
      <c r="J32" s="4"/>
    </row>
    <row r="33" spans="5:15" x14ac:dyDescent="0.15">
      <c r="E33" s="4">
        <v>302</v>
      </c>
      <c r="F33" s="4" t="s">
        <v>261</v>
      </c>
      <c r="G33" s="4" t="str">
        <f>IF(E33="","","GetWayJump"&amp;E33)</f>
        <v>GetWayJump302</v>
      </c>
      <c r="H33" s="4" t="s">
        <v>243</v>
      </c>
      <c r="I33" s="4"/>
      <c r="J33" s="4" t="s">
        <v>262</v>
      </c>
    </row>
    <row r="34" spans="5:15" x14ac:dyDescent="0.15">
      <c r="E34" s="4">
        <v>303</v>
      </c>
      <c r="F34" s="4" t="s">
        <v>263</v>
      </c>
      <c r="G34" s="4" t="str">
        <f>IF(E34="","","GetWayJump"&amp;E34)</f>
        <v>GetWayJump303</v>
      </c>
      <c r="H34" s="4" t="s">
        <v>243</v>
      </c>
      <c r="I34" s="4"/>
      <c r="J34" s="4" t="s">
        <v>262</v>
      </c>
    </row>
    <row r="35" spans="5:15" x14ac:dyDescent="0.15">
      <c r="E35" s="4">
        <v>304</v>
      </c>
      <c r="F35" s="4" t="s">
        <v>264</v>
      </c>
      <c r="G35" s="4" t="str">
        <f>IF(E35="","","GetWayJump"&amp;E35)</f>
        <v>GetWayJump304</v>
      </c>
      <c r="H35" s="4" t="s">
        <v>243</v>
      </c>
      <c r="I35" s="4"/>
      <c r="J35" s="4" t="s">
        <v>262</v>
      </c>
    </row>
    <row r="36" spans="5:15" x14ac:dyDescent="0.15">
      <c r="E36" s="4"/>
      <c r="F36" s="4"/>
      <c r="G36" s="4"/>
      <c r="H36" s="4"/>
      <c r="I36" s="4"/>
      <c r="J36" s="4"/>
    </row>
    <row r="37" spans="5:15" x14ac:dyDescent="0.15">
      <c r="E37" s="4"/>
      <c r="F37" s="4"/>
      <c r="G37" s="4"/>
      <c r="H37" s="4"/>
      <c r="I37" s="4"/>
      <c r="J37" s="4"/>
    </row>
    <row r="38" spans="5:15" x14ac:dyDescent="0.15">
      <c r="E38" s="4"/>
      <c r="F38" s="4"/>
      <c r="G38" s="4"/>
      <c r="H38" s="4"/>
      <c r="I38" s="4"/>
      <c r="J38" s="4"/>
      <c r="O38" s="1">
        <v>104</v>
      </c>
    </row>
    <row r="39" spans="5:15" x14ac:dyDescent="0.15">
      <c r="E39" s="4"/>
      <c r="F39" s="4"/>
      <c r="G39" s="4"/>
      <c r="H39" s="4"/>
      <c r="I39" s="4"/>
      <c r="J39" s="4"/>
    </row>
    <row r="40" spans="5:15" x14ac:dyDescent="0.15">
      <c r="E40" s="4">
        <v>1001</v>
      </c>
      <c r="F40" s="4" t="s">
        <v>265</v>
      </c>
      <c r="G40" s="4" t="str">
        <f t="shared" ref="G40:G47" si="1">IF(E40="","","GetWayJump"&amp;E40)</f>
        <v>GetWayJump1001</v>
      </c>
      <c r="H40" s="4" t="s">
        <v>243</v>
      </c>
      <c r="I40" s="4"/>
      <c r="J40" s="4"/>
    </row>
    <row r="41" spans="5:15" x14ac:dyDescent="0.15">
      <c r="E41" s="4">
        <v>1002</v>
      </c>
      <c r="F41" s="4" t="s">
        <v>266</v>
      </c>
      <c r="G41" s="4" t="str">
        <f t="shared" si="1"/>
        <v>GetWayJump1002</v>
      </c>
      <c r="H41" s="4" t="s">
        <v>243</v>
      </c>
      <c r="I41" s="4"/>
      <c r="J41" s="4"/>
    </row>
    <row r="42" spans="5:15" x14ac:dyDescent="0.15">
      <c r="E42" s="4">
        <v>1003</v>
      </c>
      <c r="F42" s="4" t="s">
        <v>267</v>
      </c>
      <c r="G42" s="4" t="str">
        <f t="shared" si="1"/>
        <v>GetWayJump1003</v>
      </c>
      <c r="H42" s="4" t="s">
        <v>243</v>
      </c>
      <c r="I42" s="4"/>
      <c r="J42" s="4"/>
    </row>
    <row r="43" spans="5:15" x14ac:dyDescent="0.15">
      <c r="E43" s="4">
        <v>1004</v>
      </c>
      <c r="F43" s="4" t="s">
        <v>268</v>
      </c>
      <c r="G43" s="4" t="str">
        <f t="shared" si="1"/>
        <v>GetWayJump1004</v>
      </c>
      <c r="H43" s="4" t="s">
        <v>243</v>
      </c>
      <c r="I43" s="4"/>
      <c r="J43" s="4"/>
    </row>
    <row r="44" spans="5:15" x14ac:dyDescent="0.15">
      <c r="E44" s="4">
        <v>1005</v>
      </c>
      <c r="F44" s="4" t="s">
        <v>269</v>
      </c>
      <c r="G44" s="4" t="str">
        <f t="shared" si="1"/>
        <v>GetWayJump1005</v>
      </c>
      <c r="H44" s="4" t="s">
        <v>243</v>
      </c>
      <c r="I44" s="4"/>
      <c r="J44" s="4"/>
    </row>
    <row r="45" spans="5:15" x14ac:dyDescent="0.15">
      <c r="E45" s="4">
        <v>1006</v>
      </c>
      <c r="F45" s="4" t="s">
        <v>270</v>
      </c>
      <c r="G45" s="4" t="str">
        <f t="shared" si="1"/>
        <v>GetWayJump1006</v>
      </c>
      <c r="H45" s="4" t="s">
        <v>243</v>
      </c>
      <c r="I45" s="4"/>
      <c r="J45" s="4"/>
    </row>
    <row r="46" spans="5:15" x14ac:dyDescent="0.15">
      <c r="E46" s="4">
        <v>1007</v>
      </c>
      <c r="F46" s="4" t="s">
        <v>271</v>
      </c>
      <c r="G46" s="4" t="str">
        <f t="shared" si="1"/>
        <v>GetWayJump1007</v>
      </c>
      <c r="H46" s="4" t="s">
        <v>243</v>
      </c>
      <c r="I46" s="4"/>
      <c r="J46" s="4"/>
    </row>
    <row r="47" spans="5:15" x14ac:dyDescent="0.15">
      <c r="E47" s="4">
        <v>1008</v>
      </c>
      <c r="F47" s="4" t="s">
        <v>272</v>
      </c>
      <c r="G47" s="4" t="str">
        <f t="shared" si="1"/>
        <v>GetWayJump1008</v>
      </c>
      <c r="H47" s="4" t="s">
        <v>243</v>
      </c>
      <c r="I47" s="4"/>
      <c r="J47" s="4"/>
    </row>
    <row r="48" spans="5:15" x14ac:dyDescent="0.15">
      <c r="E48" s="4"/>
      <c r="F48" s="4"/>
      <c r="G48" s="4"/>
      <c r="H48" s="4"/>
      <c r="I48" s="4"/>
      <c r="J48" s="4"/>
    </row>
    <row r="49" spans="5:15" x14ac:dyDescent="0.15">
      <c r="E49" s="4"/>
      <c r="F49" s="4"/>
      <c r="G49" s="4"/>
      <c r="H49" s="4"/>
      <c r="I49" s="4"/>
      <c r="J49" s="4"/>
    </row>
    <row r="50" spans="5:15" x14ac:dyDescent="0.15">
      <c r="E50" s="4"/>
      <c r="F50" s="4"/>
      <c r="G50" s="4"/>
      <c r="H50" s="4"/>
      <c r="I50" s="4"/>
      <c r="J50" s="4"/>
    </row>
    <row r="51" spans="5:15" x14ac:dyDescent="0.15">
      <c r="E51" s="4"/>
      <c r="F51" s="4"/>
      <c r="G51" s="4"/>
      <c r="H51" s="4"/>
      <c r="I51" s="4"/>
      <c r="J51" s="4"/>
      <c r="O51" s="1">
        <v>105</v>
      </c>
    </row>
    <row r="52" spans="5:15" x14ac:dyDescent="0.15">
      <c r="E52" s="4"/>
      <c r="F52" s="4"/>
      <c r="G52" s="4"/>
      <c r="H52" s="4"/>
      <c r="I52" s="4"/>
      <c r="J52" s="4"/>
    </row>
    <row r="53" spans="5:15" x14ac:dyDescent="0.15">
      <c r="E53" s="4"/>
      <c r="F53" s="4"/>
      <c r="G53" s="4"/>
      <c r="H53" s="4"/>
      <c r="I53" s="4"/>
      <c r="J53" s="4"/>
    </row>
    <row r="54" spans="5:15" x14ac:dyDescent="0.15">
      <c r="E54" s="4"/>
      <c r="F54" s="4"/>
      <c r="G54" s="4"/>
      <c r="H54" s="4"/>
      <c r="I54" s="4"/>
      <c r="J54" s="4"/>
    </row>
  </sheetData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使用方法</vt:lpstr>
      <vt:lpstr>宝箱</vt:lpstr>
      <vt:lpstr>获取途径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马聪</cp:lastModifiedBy>
  <dcterms:created xsi:type="dcterms:W3CDTF">2023-05-12T11:15:00Z</dcterms:created>
  <dcterms:modified xsi:type="dcterms:W3CDTF">2025-04-22T09:38:32Z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</Properties>
</file>