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配置" sheetId="1" r:id="rId1"/>
    <sheet name="条件中转" sheetId="2" r:id="rId2"/>
    <sheet name="奖励中转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<sst xmlns="http://schemas.openxmlformats.org/spreadsheetml/2006/main" count="203" uniqueCount="70">
  <si>
    <t>Id</t>
  </si>
  <si>
    <t>Difficulty</t>
  </si>
  <si>
    <t>OpenCondtion</t>
  </si>
  <si>
    <t>InstanceReward</t>
  </si>
  <si>
    <t>LimitCardAscendant</t>
  </si>
  <si>
    <t>CardLevel</t>
  </si>
  <si>
    <t>CardAscendant</t>
  </si>
  <si>
    <t>MaxCardNum</t>
  </si>
  <si>
    <t>int</t>
  </si>
  <si>
    <t>list[string]</t>
  </si>
  <si>
    <t>主键</t>
  </si>
  <si>
    <t>难度</t>
  </si>
  <si>
    <t>开启条件</t>
  </si>
  <si>
    <t>副本奖励</t>
  </si>
  <si>
    <t>限制卡牌等阶</t>
  </si>
  <si>
    <t>卡牌等级</t>
  </si>
  <si>
    <t>卡牌等阶</t>
  </si>
  <si>
    <t>最大携带卡牌数量</t>
  </si>
  <si>
    <t>//序号</t>
  </si>
  <si>
    <r>
      <rPr>
        <sz val="11"/>
        <color rgb="FF000000"/>
        <rFont val="宋体"/>
        <charset val="134"/>
      </rPr>
      <t xml:space="preserve">条件1 </t>
    </r>
    <r>
      <rPr>
        <sz val="11"/>
        <color rgb="FFFF0000"/>
        <rFont val="宋体"/>
        <charset val="134"/>
      </rPr>
      <t>共鸣等级</t>
    </r>
    <r>
      <rPr>
        <sz val="11"/>
        <color rgb="FF000000"/>
        <rFont val="宋体"/>
        <charset val="134"/>
      </rPr>
      <t>大于等于
条件2 拥有</t>
    </r>
    <r>
      <rPr>
        <sz val="11"/>
        <color rgb="FFFF0000"/>
        <rFont val="宋体"/>
        <charset val="134"/>
      </rPr>
      <t>卡牌等阶</t>
    </r>
    <r>
      <rPr>
        <sz val="11"/>
        <color rgb="FF000000"/>
        <rFont val="宋体"/>
        <charset val="134"/>
      </rPr>
      <t>大于等于要求的</t>
    </r>
    <r>
      <rPr>
        <sz val="11"/>
        <color rgb="FFFF0000"/>
        <rFont val="宋体"/>
        <charset val="134"/>
      </rPr>
      <t>卡牌数量</t>
    </r>
    <r>
      <rPr>
        <sz val="11"/>
        <color rgb="FF000000"/>
        <rFont val="宋体"/>
        <charset val="134"/>
      </rPr>
      <t>大于等于</t>
    </r>
  </si>
  <si>
    <t>[道具:数量]
无奖励填[]</t>
  </si>
  <si>
    <t>低于配置的卡牌不能带入</t>
  </si>
  <si>
    <t>低于配置等级的卡牌的等级设置为配置的等级</t>
  </si>
  <si>
    <t>低于配置等阶的卡牌的等阶设置为配置的等阶</t>
  </si>
  <si>
    <t>//13</t>
  </si>
  <si>
    <t>//14</t>
  </si>
  <si>
    <t>//15</t>
  </si>
  <si>
    <t>//16</t>
  </si>
  <si>
    <t>//17</t>
  </si>
  <si>
    <t>//18</t>
  </si>
  <si>
    <t>//19</t>
  </si>
  <si>
    <t>//20</t>
  </si>
  <si>
    <t>[</t>
  </si>
  <si>
    <t>:</t>
  </si>
  <si>
    <t>,</t>
  </si>
  <si>
    <t>]</t>
  </si>
  <si>
    <t>"</t>
  </si>
  <si>
    <t>{</t>
  </si>
  <si>
    <t>}</t>
  </si>
  <si>
    <r>
      <rPr>
        <sz val="11"/>
        <color rgb="FF000000"/>
        <rFont val="宋体"/>
        <charset val="134"/>
      </rPr>
      <t>玩法</t>
    </r>
  </si>
  <si>
    <r>
      <rPr>
        <sz val="11"/>
        <color rgb="FF000000"/>
        <rFont val="宋体"/>
        <charset val="134"/>
      </rPr>
      <t>养成</t>
    </r>
  </si>
  <si>
    <r>
      <rPr>
        <sz val="11"/>
        <color rgb="FF000000"/>
        <rFont val="宋体"/>
        <charset val="134"/>
      </rPr>
      <t>肉鸽爬塔</t>
    </r>
  </si>
  <si>
    <r>
      <rPr>
        <sz val="11"/>
        <color rgb="FF000000"/>
        <rFont val="宋体"/>
        <charset val="134"/>
      </rPr>
      <t>卡牌升级</t>
    </r>
  </si>
  <si>
    <r>
      <rPr>
        <sz val="11"/>
        <color rgb="FF000000"/>
        <rFont val="宋体"/>
        <charset val="134"/>
      </rPr>
      <t>卡牌升星</t>
    </r>
  </si>
  <si>
    <t>精英</t>
  </si>
  <si>
    <t>Num</t>
  </si>
  <si>
    <t>最大携带数量</t>
  </si>
  <si>
    <t>精英+</t>
  </si>
  <si>
    <r>
      <rPr>
        <sz val="11"/>
        <color rgb="FF000000"/>
        <rFont val="宋体"/>
        <charset val="134"/>
      </rPr>
      <t>精英</t>
    </r>
  </si>
  <si>
    <t>史诗</t>
  </si>
  <si>
    <t>史诗+</t>
  </si>
  <si>
    <t>传说</t>
  </si>
  <si>
    <t>传说+</t>
  </si>
  <si>
    <t>终极</t>
  </si>
  <si>
    <t>终极+</t>
  </si>
  <si>
    <r>
      <rPr>
        <sz val="11"/>
        <color rgb="FF000000"/>
        <rFont val="宋体"/>
        <charset val="134"/>
      </rPr>
      <t>精英+</t>
    </r>
  </si>
  <si>
    <t>巅峰</t>
  </si>
  <si>
    <t>巅峰+</t>
  </si>
  <si>
    <r>
      <rPr>
        <sz val="11"/>
        <color rgb="FF000000"/>
        <rFont val="宋体"/>
        <charset val="134"/>
      </rPr>
      <t>史诗</t>
    </r>
  </si>
  <si>
    <r>
      <rPr>
        <sz val="11"/>
        <color rgb="FF000000"/>
        <rFont val="宋体"/>
        <charset val="134"/>
      </rPr>
      <t>史诗+</t>
    </r>
  </si>
  <si>
    <r>
      <rPr>
        <sz val="11"/>
        <color rgb="FF000000"/>
        <rFont val="宋体"/>
        <charset val="134"/>
      </rPr>
      <t>传说</t>
    </r>
  </si>
  <si>
    <r>
      <rPr>
        <sz val="11"/>
        <color rgb="FF000000"/>
        <rFont val="宋体"/>
        <charset val="134"/>
      </rPr>
      <t>终极</t>
    </r>
  </si>
  <si>
    <r>
      <rPr>
        <sz val="11"/>
        <color rgb="FF000000"/>
        <rFont val="宋体"/>
        <charset val="134"/>
      </rPr>
      <t>终极+</t>
    </r>
  </si>
  <si>
    <r>
      <rPr>
        <sz val="11"/>
        <color rgb="FF000000"/>
        <rFont val="宋体"/>
        <charset val="134"/>
      </rPr>
      <t>巅峰</t>
    </r>
  </si>
  <si>
    <r>
      <rPr>
        <sz val="11"/>
        <color rgb="FF000000"/>
        <rFont val="宋体"/>
        <charset val="134"/>
      </rPr>
      <t>巅峰+</t>
    </r>
  </si>
  <si>
    <t>ItemId</t>
  </si>
  <si>
    <r>
      <rPr>
        <sz val="11"/>
        <color rgb="FF000000"/>
        <rFont val="宋体"/>
        <charset val="134"/>
      </rPr>
      <t>偷车钳</t>
    </r>
  </si>
  <si>
    <t>改装手册</t>
  </si>
  <si>
    <t>史诗偷车钳</t>
  </si>
  <si>
    <t>改装手册箱（2小时）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</si>
</sst>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EA3324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8CCAB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rgb="FFBDD8EE"/>
        <bgColor indexed="64"/>
      </patternFill>
    </fill>
    <fill>
      <patternFill patternType="solid">
        <fgColor rgb="FFC5DFB4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EFF00"/>
        <bgColor indexed="64"/>
      </patternFill>
    </fill>
    <fill>
      <patternFill patternType="solid">
        <fgColor rgb="FFAEB9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5" borderId="5" applyNumberFormat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1" fontId="1" fillId="9" borderId="1" xfId="0" applyNumberFormat="1" applyFont="1" applyFill="1" applyBorder="1" applyAlignment="1">
      <alignment horizontal="center" vertical="center"/>
    </xf>
    <xf numFmtId="1" fontId="2" fillId="9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" fontId="1" fillId="1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9A3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5">
          <cell r="B5">
            <v>10001</v>
          </cell>
        </row>
        <row r="5">
          <cell r="D5" t="str">
            <v>偷车钳</v>
          </cell>
        </row>
        <row r="6">
          <cell r="B6">
            <v>10002</v>
          </cell>
        </row>
        <row r="6">
          <cell r="D6" t="str">
            <v>史诗偷车钳</v>
          </cell>
        </row>
        <row r="7">
          <cell r="B7">
            <v>10003</v>
          </cell>
        </row>
        <row r="7">
          <cell r="D7" t="str">
            <v>限时行动偷车钳</v>
          </cell>
        </row>
        <row r="8">
          <cell r="B8">
            <v>10004</v>
          </cell>
        </row>
        <row r="8">
          <cell r="D8" t="str">
            <v>传说偷车钳</v>
          </cell>
        </row>
        <row r="9">
          <cell r="B9">
            <v>20001</v>
          </cell>
        </row>
        <row r="9">
          <cell r="D9" t="str">
            <v>精英级零件</v>
          </cell>
        </row>
        <row r="10">
          <cell r="B10">
            <v>20002</v>
          </cell>
        </row>
        <row r="10">
          <cell r="D10" t="str">
            <v>史诗级零件（不含神魔）</v>
          </cell>
        </row>
        <row r="11">
          <cell r="B11">
            <v>20003</v>
          </cell>
        </row>
        <row r="11">
          <cell r="D11" t="str">
            <v>史诗级零件（含神魔）</v>
          </cell>
        </row>
        <row r="12">
          <cell r="B12">
            <v>20004</v>
          </cell>
        </row>
        <row r="12">
          <cell r="D12" t="str">
            <v>史诗级零件（仅神魔）</v>
          </cell>
        </row>
        <row r="13">
          <cell r="B13">
            <v>30001</v>
          </cell>
        </row>
        <row r="13">
          <cell r="D13" t="str">
            <v>西部改装件</v>
          </cell>
        </row>
        <row r="14">
          <cell r="B14">
            <v>30002</v>
          </cell>
        </row>
        <row r="14">
          <cell r="D14" t="str">
            <v>东部改装件</v>
          </cell>
        </row>
        <row r="15">
          <cell r="B15">
            <v>30003</v>
          </cell>
        </row>
        <row r="15">
          <cell r="D15" t="str">
            <v>硅谷改装件</v>
          </cell>
        </row>
        <row r="16">
          <cell r="B16">
            <v>30004</v>
          </cell>
        </row>
        <row r="16">
          <cell r="D16" t="str">
            <v>霓虹改装件</v>
          </cell>
        </row>
        <row r="17">
          <cell r="B17">
            <v>30005</v>
          </cell>
        </row>
        <row r="17">
          <cell r="D17" t="str">
            <v>万能改装件</v>
          </cell>
        </row>
        <row r="18">
          <cell r="B18">
            <v>40001</v>
          </cell>
        </row>
        <row r="18">
          <cell r="D18" t="str">
            <v>喷火枪</v>
          </cell>
        </row>
        <row r="19">
          <cell r="B19">
            <v>40002</v>
          </cell>
        </row>
        <row r="19">
          <cell r="D19" t="str">
            <v>大炮</v>
          </cell>
        </row>
        <row r="20">
          <cell r="B20">
            <v>40003</v>
          </cell>
        </row>
        <row r="20">
          <cell r="D20" t="str">
            <v>医疗机器人</v>
          </cell>
        </row>
        <row r="21">
          <cell r="B21">
            <v>40004</v>
          </cell>
        </row>
        <row r="21">
          <cell r="D21" t="str">
            <v>科技小手枪</v>
          </cell>
        </row>
        <row r="22">
          <cell r="B22">
            <v>40101</v>
          </cell>
        </row>
        <row r="22">
          <cell r="D22" t="str">
            <v>燃烧瓶</v>
          </cell>
        </row>
        <row r="23">
          <cell r="B23">
            <v>40102</v>
          </cell>
        </row>
        <row r="23">
          <cell r="D23" t="str">
            <v>左轮</v>
          </cell>
        </row>
        <row r="24">
          <cell r="B24">
            <v>40103</v>
          </cell>
        </row>
        <row r="24">
          <cell r="D24" t="str">
            <v>机械弩</v>
          </cell>
        </row>
        <row r="25">
          <cell r="B25">
            <v>40104</v>
          </cell>
        </row>
        <row r="25">
          <cell r="D25" t="str">
            <v>手捧雷</v>
          </cell>
        </row>
        <row r="26">
          <cell r="B26">
            <v>40105</v>
          </cell>
        </row>
        <row r="26">
          <cell r="D26" t="str">
            <v>筹码</v>
          </cell>
        </row>
        <row r="27">
          <cell r="B27">
            <v>40106</v>
          </cell>
        </row>
        <row r="27">
          <cell r="D27" t="str">
            <v>榴弹</v>
          </cell>
        </row>
        <row r="28">
          <cell r="B28">
            <v>40107</v>
          </cell>
        </row>
        <row r="28">
          <cell r="D28" t="str">
            <v>机枪</v>
          </cell>
        </row>
        <row r="29">
          <cell r="B29">
            <v>40108</v>
          </cell>
        </row>
        <row r="29">
          <cell r="D29" t="str">
            <v>大麻注射器</v>
          </cell>
        </row>
        <row r="30">
          <cell r="B30">
            <v>40109</v>
          </cell>
        </row>
        <row r="30">
          <cell r="D30" t="str">
            <v>手枪&amp;光盾</v>
          </cell>
        </row>
        <row r="31">
          <cell r="B31">
            <v>40110</v>
          </cell>
        </row>
        <row r="31">
          <cell r="D31" t="str">
            <v>火箭弹</v>
          </cell>
        </row>
        <row r="32">
          <cell r="B32">
            <v>40111</v>
          </cell>
        </row>
        <row r="32">
          <cell r="D32" t="str">
            <v>激光步枪</v>
          </cell>
        </row>
        <row r="33">
          <cell r="B33">
            <v>40112</v>
          </cell>
        </row>
        <row r="33">
          <cell r="D33" t="str">
            <v>手枪&amp;激光</v>
          </cell>
        </row>
        <row r="34">
          <cell r="B34">
            <v>40113</v>
          </cell>
        </row>
        <row r="34">
          <cell r="D34" t="str">
            <v>狙击枪</v>
          </cell>
        </row>
        <row r="35">
          <cell r="B35">
            <v>40114</v>
          </cell>
        </row>
        <row r="35">
          <cell r="D35" t="str">
            <v>化学手雷</v>
          </cell>
        </row>
        <row r="36">
          <cell r="B36">
            <v>40115</v>
          </cell>
        </row>
        <row r="36">
          <cell r="D36" t="str">
            <v>冲锋枪</v>
          </cell>
        </row>
        <row r="37">
          <cell r="B37">
            <v>40116</v>
          </cell>
        </row>
        <row r="37">
          <cell r="D37" t="str">
            <v>医疗飞机</v>
          </cell>
        </row>
        <row r="38">
          <cell r="B38">
            <v>41001</v>
          </cell>
        </row>
        <row r="38">
          <cell r="D38" t="str">
            <v>霰弹枪</v>
          </cell>
        </row>
        <row r="39">
          <cell r="B39">
            <v>41002</v>
          </cell>
        </row>
        <row r="39">
          <cell r="D39" t="str">
            <v>医疗物资</v>
          </cell>
        </row>
        <row r="40">
          <cell r="B40">
            <v>41003</v>
          </cell>
        </row>
        <row r="40">
          <cell r="D40" t="str">
            <v>土制手雷</v>
          </cell>
        </row>
        <row r="41">
          <cell r="B41">
            <v>41004</v>
          </cell>
        </row>
        <row r="41">
          <cell r="D41" t="str">
            <v>火铳</v>
          </cell>
        </row>
        <row r="42">
          <cell r="B42">
            <v>41005</v>
          </cell>
        </row>
        <row r="42">
          <cell r="D42" t="str">
            <v>射手步枪</v>
          </cell>
        </row>
        <row r="43">
          <cell r="B43">
            <v>41006</v>
          </cell>
        </row>
        <row r="43">
          <cell r="D43" t="str">
            <v>冰弹手炮</v>
          </cell>
        </row>
        <row r="44">
          <cell r="B44">
            <v>41007</v>
          </cell>
        </row>
        <row r="44">
          <cell r="D44" t="str">
            <v>燃烧手雷</v>
          </cell>
        </row>
        <row r="45">
          <cell r="B45">
            <v>41008</v>
          </cell>
        </row>
        <row r="45">
          <cell r="D45" t="str">
            <v>火箭炮</v>
          </cell>
        </row>
        <row r="46">
          <cell r="B46">
            <v>41009</v>
          </cell>
        </row>
        <row r="46">
          <cell r="D46" t="str">
            <v>坦克</v>
          </cell>
        </row>
        <row r="47">
          <cell r="B47">
            <v>41010</v>
          </cell>
        </row>
        <row r="47">
          <cell r="D47" t="str">
            <v>医疗包&amp;弹药箱</v>
          </cell>
        </row>
        <row r="48">
          <cell r="B48">
            <v>41011</v>
          </cell>
        </row>
        <row r="48">
          <cell r="D48" t="str">
            <v>护盾发生器</v>
          </cell>
        </row>
        <row r="49">
          <cell r="B49">
            <v>41012</v>
          </cell>
        </row>
        <row r="49">
          <cell r="D49" t="str">
            <v>能量步枪&amp;钛合金防撞架</v>
          </cell>
        </row>
        <row r="50">
          <cell r="B50">
            <v>41013</v>
          </cell>
        </row>
        <row r="50">
          <cell r="D50" t="str">
            <v>震爆手雷</v>
          </cell>
        </row>
        <row r="51">
          <cell r="B51">
            <v>41014</v>
          </cell>
        </row>
        <row r="51">
          <cell r="D51" t="str">
            <v>科技鸟狙</v>
          </cell>
        </row>
        <row r="52">
          <cell r="B52">
            <v>41015</v>
          </cell>
        </row>
        <row r="52">
          <cell r="D52" t="str">
            <v>计算机</v>
          </cell>
        </row>
        <row r="53">
          <cell r="B53">
            <v>41016</v>
          </cell>
        </row>
        <row r="53">
          <cell r="D53" t="str">
            <v>毒液瓶</v>
          </cell>
        </row>
        <row r="54">
          <cell r="B54">
            <v>41017</v>
          </cell>
        </row>
        <row r="54">
          <cell r="D54" t="str">
            <v>充能手枪&amp;激光炮</v>
          </cell>
        </row>
        <row r="55">
          <cell r="B55">
            <v>41018</v>
          </cell>
        </row>
        <row r="55">
          <cell r="D55" t="str">
            <v>电磁步枪</v>
          </cell>
        </row>
        <row r="56">
          <cell r="B56">
            <v>41019</v>
          </cell>
        </row>
        <row r="56">
          <cell r="D56" t="str">
            <v>冲锋手枪</v>
          </cell>
        </row>
        <row r="57">
          <cell r="B57">
            <v>41020</v>
          </cell>
        </row>
        <row r="57">
          <cell r="D57" t="str">
            <v>霓虹医疗车</v>
          </cell>
        </row>
        <row r="58">
          <cell r="B58">
            <v>43001</v>
          </cell>
        </row>
        <row r="58">
          <cell r="D58" t="str">
            <v>小弟A</v>
          </cell>
        </row>
        <row r="59">
          <cell r="B59">
            <v>43002</v>
          </cell>
        </row>
        <row r="59">
          <cell r="D59" t="str">
            <v>小弟B</v>
          </cell>
        </row>
        <row r="60">
          <cell r="B60">
            <v>43003</v>
          </cell>
        </row>
        <row r="60">
          <cell r="D60" t="str">
            <v>小弟C</v>
          </cell>
        </row>
        <row r="61">
          <cell r="B61">
            <v>50001</v>
          </cell>
        </row>
        <row r="61">
          <cell r="D61" t="str">
            <v>龙焰晶</v>
          </cell>
        </row>
        <row r="62">
          <cell r="B62">
            <v>50002</v>
          </cell>
        </row>
        <row r="62">
          <cell r="D62" t="str">
            <v>钻石</v>
          </cell>
        </row>
        <row r="63">
          <cell r="B63">
            <v>50003</v>
          </cell>
        </row>
        <row r="63">
          <cell r="D63" t="str">
            <v>钞票</v>
          </cell>
        </row>
        <row r="64">
          <cell r="B64">
            <v>50004</v>
          </cell>
        </row>
        <row r="64">
          <cell r="D64" t="str">
            <v>改装手册</v>
          </cell>
        </row>
        <row r="65">
          <cell r="B65">
            <v>50005</v>
          </cell>
        </row>
        <row r="65">
          <cell r="D65" t="str">
            <v>机油</v>
          </cell>
        </row>
        <row r="66">
          <cell r="B66">
            <v>50006</v>
          </cell>
        </row>
        <row r="66">
          <cell r="D66" t="str">
            <v>多莉的兑换券</v>
          </cell>
        </row>
        <row r="67">
          <cell r="B67">
            <v>60001</v>
          </cell>
        </row>
        <row r="67">
          <cell r="D67" t="str">
            <v>钞票（1秒）</v>
          </cell>
        </row>
        <row r="68">
          <cell r="B68">
            <v>60002</v>
          </cell>
        </row>
        <row r="68">
          <cell r="D68" t="str">
            <v>改装手册（1秒）</v>
          </cell>
        </row>
        <row r="69">
          <cell r="B69">
            <v>60003</v>
          </cell>
        </row>
        <row r="69">
          <cell r="D69" t="str">
            <v>机油（1秒）</v>
          </cell>
        </row>
        <row r="70">
          <cell r="B70">
            <v>60011</v>
          </cell>
        </row>
        <row r="70">
          <cell r="D70" t="str">
            <v>钞票箱（2小时）</v>
          </cell>
        </row>
        <row r="71">
          <cell r="B71">
            <v>60012</v>
          </cell>
        </row>
        <row r="71">
          <cell r="D71" t="str">
            <v>改装手册箱（2小时）</v>
          </cell>
        </row>
        <row r="72">
          <cell r="B72">
            <v>60013</v>
          </cell>
        </row>
        <row r="72">
          <cell r="D72" t="str">
            <v>机油箱（2小时）</v>
          </cell>
        </row>
        <row r="73">
          <cell r="B73">
            <v>60021</v>
          </cell>
        </row>
        <row r="73">
          <cell r="D73" t="str">
            <v>钞票箱（8小时）</v>
          </cell>
        </row>
        <row r="74">
          <cell r="B74">
            <v>60022</v>
          </cell>
        </row>
        <row r="74">
          <cell r="D74" t="str">
            <v>改装手册箱（8小时）</v>
          </cell>
        </row>
        <row r="75">
          <cell r="B75">
            <v>60023</v>
          </cell>
        </row>
        <row r="75">
          <cell r="D75" t="str">
            <v>机油箱（8小时）</v>
          </cell>
        </row>
        <row r="76">
          <cell r="B76">
            <v>60031</v>
          </cell>
        </row>
        <row r="76">
          <cell r="D76" t="str">
            <v>钞票箱（24小时）</v>
          </cell>
        </row>
        <row r="77">
          <cell r="B77">
            <v>60032</v>
          </cell>
        </row>
        <row r="77">
          <cell r="D77" t="str">
            <v>改装手册箱（24小时）</v>
          </cell>
        </row>
        <row r="78">
          <cell r="B78">
            <v>60033</v>
          </cell>
        </row>
        <row r="78">
          <cell r="D78" t="str">
            <v>机油箱（24小时）</v>
          </cell>
        </row>
        <row r="79">
          <cell r="B79">
            <v>60041</v>
          </cell>
        </row>
        <row r="79">
          <cell r="D79" t="str">
            <v>钞票箱（3天）</v>
          </cell>
        </row>
        <row r="80">
          <cell r="B80">
            <v>60042</v>
          </cell>
        </row>
        <row r="80">
          <cell r="D80" t="str">
            <v>改装手册箱（3天）</v>
          </cell>
        </row>
        <row r="81">
          <cell r="B81">
            <v>60043</v>
          </cell>
        </row>
        <row r="81">
          <cell r="D81" t="str">
            <v>机油箱（3天）</v>
          </cell>
        </row>
        <row r="82">
          <cell r="B82">
            <v>60101</v>
          </cell>
        </row>
        <row r="82">
          <cell r="D82" t="str">
            <v>史诗级英雄自选宝箱</v>
          </cell>
        </row>
        <row r="83">
          <cell r="B83">
            <v>60102</v>
          </cell>
        </row>
        <row r="83">
          <cell r="D83" t="str">
            <v>精英级英雄自选宝箱</v>
          </cell>
        </row>
        <row r="84">
          <cell r="B84">
            <v>60103</v>
          </cell>
        </row>
        <row r="84">
          <cell r="D84" t="str">
            <v>招募自选宝箱</v>
          </cell>
        </row>
        <row r="85">
          <cell r="B85">
            <v>60104</v>
          </cell>
        </row>
        <row r="85">
          <cell r="D85" t="str">
            <v>资源自选宝箱</v>
          </cell>
        </row>
        <row r="86">
          <cell r="B86">
            <v>80001</v>
          </cell>
        </row>
        <row r="86">
          <cell r="D86" t="str">
            <v>战令积分</v>
          </cell>
        </row>
        <row r="87">
          <cell r="B87">
            <v>80002</v>
          </cell>
        </row>
        <row r="87">
          <cell r="D87" t="str">
            <v>复活药水（肉鸽用）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C6" sqref="C6"/>
    </sheetView>
  </sheetViews>
  <sheetFormatPr defaultColWidth="9" defaultRowHeight="13.5" outlineLevelCol="7"/>
  <cols>
    <col min="1" max="1" width="9.125" style="21" customWidth="1"/>
    <col min="2" max="2" width="15.875" style="21" customWidth="1"/>
    <col min="3" max="3" width="51.5" style="21" customWidth="1"/>
    <col min="4" max="4" width="61.5" style="21" customWidth="1"/>
    <col min="5" max="5" width="19.375" style="21" customWidth="1"/>
    <col min="6" max="6" width="23.125" style="21" customWidth="1"/>
    <col min="7" max="7" width="19.375" style="21" customWidth="1"/>
    <col min="8" max="8" width="20.125" style="21" customWidth="1"/>
    <col min="9" max="16384" width="9" style="1"/>
  </cols>
  <sheetData>
    <row r="1" spans="1:8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</row>
    <row r="2" spans="1:8">
      <c r="A2" s="22" t="s">
        <v>8</v>
      </c>
      <c r="B2" s="22" t="s">
        <v>8</v>
      </c>
      <c r="C2" s="22" t="s">
        <v>9</v>
      </c>
      <c r="D2" s="22" t="s">
        <v>9</v>
      </c>
      <c r="E2" s="22" t="s">
        <v>8</v>
      </c>
      <c r="F2" s="22" t="s">
        <v>8</v>
      </c>
      <c r="G2" s="22" t="s">
        <v>8</v>
      </c>
      <c r="H2" s="22" t="s">
        <v>8</v>
      </c>
    </row>
    <row r="3" spans="1:8">
      <c r="A3" s="22" t="s">
        <v>10</v>
      </c>
      <c r="B3" s="22" t="s">
        <v>11</v>
      </c>
      <c r="C3" s="22" t="s">
        <v>12</v>
      </c>
      <c r="D3" s="22" t="s">
        <v>13</v>
      </c>
      <c r="E3" s="22" t="s">
        <v>14</v>
      </c>
      <c r="F3" s="22" t="s">
        <v>15</v>
      </c>
      <c r="G3" s="22" t="s">
        <v>16</v>
      </c>
      <c r="H3" s="22" t="s">
        <v>17</v>
      </c>
    </row>
    <row r="4" s="20" customFormat="1" ht="173" customHeight="1" spans="1:8">
      <c r="A4" s="23" t="s">
        <v>18</v>
      </c>
      <c r="B4" s="22" t="s">
        <v>11</v>
      </c>
      <c r="C4" s="23" t="s">
        <v>19</v>
      </c>
      <c r="D4" s="23" t="s">
        <v>20</v>
      </c>
      <c r="E4" s="23" t="s">
        <v>21</v>
      </c>
      <c r="F4" s="23" t="s">
        <v>22</v>
      </c>
      <c r="G4" s="23" t="s">
        <v>23</v>
      </c>
      <c r="H4" s="23" t="s">
        <v>17</v>
      </c>
    </row>
    <row r="5" spans="1:8">
      <c r="A5" s="21">
        <v>1</v>
      </c>
      <c r="B5" s="21">
        <v>1</v>
      </c>
      <c r="C5" s="21" t="str">
        <f>_xlfn.XLOOKUP($B5,条件中转!$I$10:$I$21,条件中转!$V$10:$V$21,"[]")</f>
        <v>[{"CardLevel":25},{"CardAscendant":1,"Num":3}]</v>
      </c>
      <c r="D5" s="21" t="str">
        <f>奖励中转!K5</f>
        <v>[{"ItemId":10001,"Num":8},{"ItemId":50004,"Num":50000}]</v>
      </c>
      <c r="E5" s="21">
        <f>_xlfn.XLOOKUP($B5,条件中转!$I$10:$I$20,条件中转!$K$10:$K$20,E4)</f>
        <v>1</v>
      </c>
      <c r="F5" s="21">
        <f>_xlfn.XLOOKUP($B5,条件中转!$I$10:$I$20,条件中转!$J$10:$J$20,F4)</f>
        <v>25</v>
      </c>
      <c r="G5" s="21">
        <f>_xlfn.XLOOKUP($B5,条件中转!$I$10:$I$20,条件中转!$K$10:$K$20,G4)</f>
        <v>1</v>
      </c>
      <c r="H5" s="21">
        <f>_xlfn.XLOOKUP($B5,条件中转!$I$10:$I$20,条件中转!$M$10:$M$20,H4)</f>
        <v>12</v>
      </c>
    </row>
    <row r="6" spans="1:8">
      <c r="A6" s="21">
        <v>2</v>
      </c>
      <c r="B6" s="21">
        <v>2</v>
      </c>
      <c r="C6" s="21" t="str">
        <f>_xlfn.XLOOKUP($B6,条件中转!$I$10:$I$21,条件中转!$V$10:$V$21,"[]")</f>
        <v>[{"CardLevel":30},{"CardAscendant":3,"Num":4}]</v>
      </c>
      <c r="D6" s="21" t="str">
        <f>奖励中转!K16</f>
        <v>[{"ItemId":10002,"Num":5},{"ItemId":60012,"Num":1}]</v>
      </c>
      <c r="E6" s="21">
        <f>_xlfn.XLOOKUP($B6,条件中转!$I$10:$I$20,条件中转!$K$10:$K$20,E5)</f>
        <v>3</v>
      </c>
      <c r="F6" s="21">
        <f>_xlfn.XLOOKUP($B6,条件中转!$I$10:$I$20,条件中转!$J$10:$J$20,F5)</f>
        <v>30</v>
      </c>
      <c r="G6" s="21">
        <f>_xlfn.XLOOKUP($B6,条件中转!$I$10:$I$20,条件中转!$K$10:$K$20,G5)</f>
        <v>3</v>
      </c>
      <c r="H6" s="21">
        <f>_xlfn.XLOOKUP($B6,条件中转!$I$10:$I$20,条件中转!$M$10:$M$20,H5)</f>
        <v>14</v>
      </c>
    </row>
    <row r="7" spans="1:8">
      <c r="A7" s="21">
        <v>3</v>
      </c>
      <c r="B7" s="21">
        <v>3</v>
      </c>
      <c r="C7" s="21" t="str">
        <f>_xlfn.XLOOKUP($B7,条件中转!$I$10:$I$21,条件中转!$V$10:$V$21,"[]")</f>
        <v>[{"CardLevel":40},{"CardAscendant":4,"Num":5}]</v>
      </c>
      <c r="D7" s="21" t="str">
        <f t="shared" ref="D7:D35" si="0">D6</f>
        <v>[{"ItemId":10002,"Num":5},{"ItemId":60012,"Num":1}]</v>
      </c>
      <c r="E7" s="21">
        <f>_xlfn.XLOOKUP($B7,条件中转!$I$10:$I$20,条件中转!$K$10:$K$20,E6)</f>
        <v>4</v>
      </c>
      <c r="F7" s="21">
        <f>_xlfn.XLOOKUP($B7,条件中转!$I$10:$I$20,条件中转!$J$10:$J$20,F6)</f>
        <v>40</v>
      </c>
      <c r="G7" s="21">
        <f>_xlfn.XLOOKUP($B7,条件中转!$I$10:$I$20,条件中转!$K$10:$K$20,G6)</f>
        <v>4</v>
      </c>
      <c r="H7" s="21">
        <f>_xlfn.XLOOKUP($B7,条件中转!$I$10:$I$20,条件中转!$M$10:$M$20,H6)</f>
        <v>16</v>
      </c>
    </row>
    <row r="8" spans="1:8">
      <c r="A8" s="21">
        <v>4</v>
      </c>
      <c r="B8" s="21">
        <v>4</v>
      </c>
      <c r="C8" s="21" t="str">
        <f>_xlfn.XLOOKUP($B8,条件中转!$I$10:$I$21,条件中转!$V$10:$V$21,"[]")</f>
        <v>[{"CardLevel":55},{"CardAscendant":4,"Num":6}]</v>
      </c>
      <c r="D8" s="21" t="str">
        <f t="shared" si="0"/>
        <v>[{"ItemId":10002,"Num":5},{"ItemId":60012,"Num":1}]</v>
      </c>
      <c r="E8" s="21">
        <f>_xlfn.XLOOKUP($B8,条件中转!$I$10:$I$20,条件中转!$K$10:$K$20,E7)</f>
        <v>4</v>
      </c>
      <c r="F8" s="21">
        <f>_xlfn.XLOOKUP($B8,条件中转!$I$10:$I$20,条件中转!$J$10:$J$20,F7)</f>
        <v>55</v>
      </c>
      <c r="G8" s="21">
        <f>_xlfn.XLOOKUP($B8,条件中转!$I$10:$I$20,条件中转!$K$10:$K$20,G7)</f>
        <v>4</v>
      </c>
      <c r="H8" s="21">
        <f>_xlfn.XLOOKUP($B8,条件中转!$I$10:$I$20,条件中转!$M$10:$M$20,H7)</f>
        <v>18</v>
      </c>
    </row>
    <row r="9" spans="1:8">
      <c r="A9" s="21">
        <v>5</v>
      </c>
      <c r="B9" s="21">
        <v>5</v>
      </c>
      <c r="C9" s="21" t="str">
        <f>_xlfn.XLOOKUP($B9,条件中转!$I$10:$I$21,条件中转!$V$10:$V$21,"[]")</f>
        <v>[{"CardLevel":70},{"CardAscendant":5,"Num":6}]</v>
      </c>
      <c r="D9" s="21" t="str">
        <f t="shared" si="0"/>
        <v>[{"ItemId":10002,"Num":5},{"ItemId":60012,"Num":1}]</v>
      </c>
      <c r="E9" s="21">
        <f>_xlfn.XLOOKUP($B9,条件中转!$I$10:$I$20,条件中转!$K$10:$K$20,E8)</f>
        <v>5</v>
      </c>
      <c r="F9" s="21">
        <f>_xlfn.XLOOKUP($B9,条件中转!$I$10:$I$20,条件中转!$J$10:$J$20,F8)</f>
        <v>70</v>
      </c>
      <c r="G9" s="21">
        <f>_xlfn.XLOOKUP($B9,条件中转!$I$10:$I$20,条件中转!$K$10:$K$20,G8)</f>
        <v>5</v>
      </c>
      <c r="H9" s="21">
        <f>_xlfn.XLOOKUP($B9,条件中转!$I$10:$I$20,条件中转!$M$10:$M$20,H8)</f>
        <v>18</v>
      </c>
    </row>
    <row r="10" spans="1:8">
      <c r="A10" s="21">
        <v>6</v>
      </c>
      <c r="B10" s="21">
        <v>6</v>
      </c>
      <c r="C10" s="21" t="str">
        <f>_xlfn.XLOOKUP($B10,条件中转!$I$10:$I$21,条件中转!$V$10:$V$21,"[]")</f>
        <v>[{"CardLevel":90},{"CardAscendant":6,"Num":7}]</v>
      </c>
      <c r="D10" s="21" t="str">
        <f t="shared" si="0"/>
        <v>[{"ItemId":10002,"Num":5},{"ItemId":60012,"Num":1}]</v>
      </c>
      <c r="E10" s="21">
        <f>_xlfn.XLOOKUP($B10,条件中转!$I$10:$I$20,条件中转!$K$10:$K$20,E9)</f>
        <v>6</v>
      </c>
      <c r="F10" s="21">
        <f>_xlfn.XLOOKUP($B10,条件中转!$I$10:$I$20,条件中转!$J$10:$J$20,F9)</f>
        <v>90</v>
      </c>
      <c r="G10" s="21">
        <f>_xlfn.XLOOKUP($B10,条件中转!$I$10:$I$20,条件中转!$K$10:$K$20,G9)</f>
        <v>6</v>
      </c>
      <c r="H10" s="21">
        <f>_xlfn.XLOOKUP($B10,条件中转!$I$10:$I$20,条件中转!$M$10:$M$20,H9)</f>
        <v>20</v>
      </c>
    </row>
    <row r="11" spans="1:8">
      <c r="A11" s="21">
        <v>7</v>
      </c>
      <c r="B11" s="21">
        <v>7</v>
      </c>
      <c r="C11" s="21" t="str">
        <f>_xlfn.XLOOKUP($B11,条件中转!$I$10:$I$21,条件中转!$V$10:$V$21,"[]")</f>
        <v>[{"CardLevel":110},{"CardAscendant":6,"Num":8}]</v>
      </c>
      <c r="D11" s="21" t="str">
        <f t="shared" si="0"/>
        <v>[{"ItemId":10002,"Num":5},{"ItemId":60012,"Num":1}]</v>
      </c>
      <c r="E11" s="21">
        <f>_xlfn.XLOOKUP($B11,条件中转!$I$10:$I$20,条件中转!$K$10:$K$20,E10)</f>
        <v>6</v>
      </c>
      <c r="F11" s="21">
        <f>_xlfn.XLOOKUP($B11,条件中转!$I$10:$I$20,条件中转!$J$10:$J$20,F10)</f>
        <v>110</v>
      </c>
      <c r="G11" s="21">
        <f>_xlfn.XLOOKUP($B11,条件中转!$I$10:$I$20,条件中转!$K$10:$K$20,G10)</f>
        <v>6</v>
      </c>
      <c r="H11" s="21">
        <f>_xlfn.XLOOKUP($B11,条件中转!$I$10:$I$20,条件中转!$M$10:$M$20,H10)</f>
        <v>20</v>
      </c>
    </row>
    <row r="12" spans="1:8">
      <c r="A12" s="21">
        <v>8</v>
      </c>
      <c r="B12" s="21">
        <v>8</v>
      </c>
      <c r="C12" s="21" t="str">
        <f>_xlfn.XLOOKUP($B12,条件中转!$I$10:$I$21,条件中转!$V$10:$V$21,"[]")</f>
        <v>[{"CardLevel":130},{"CardAscendant":7,"Num":8}]</v>
      </c>
      <c r="D12" s="21" t="str">
        <f t="shared" si="0"/>
        <v>[{"ItemId":10002,"Num":5},{"ItemId":60012,"Num":1}]</v>
      </c>
      <c r="E12" s="21">
        <f>_xlfn.XLOOKUP($B12,条件中转!$I$10:$I$20,条件中转!$K$10:$K$20,E11)</f>
        <v>7</v>
      </c>
      <c r="F12" s="21">
        <f>_xlfn.XLOOKUP($B12,条件中转!$I$10:$I$20,条件中转!$J$10:$J$20,F11)</f>
        <v>130</v>
      </c>
      <c r="G12" s="21">
        <f>_xlfn.XLOOKUP($B12,条件中转!$I$10:$I$20,条件中转!$K$10:$K$20,G11)</f>
        <v>7</v>
      </c>
      <c r="H12" s="21">
        <f>_xlfn.XLOOKUP($B12,条件中转!$I$10:$I$20,条件中转!$M$10:$M$20,H11)</f>
        <v>22</v>
      </c>
    </row>
    <row r="13" spans="1:8">
      <c r="A13" s="21">
        <v>9</v>
      </c>
      <c r="B13" s="21">
        <v>9</v>
      </c>
      <c r="C13" s="21" t="str">
        <f>_xlfn.XLOOKUP($B13,条件中转!$I$10:$I$21,条件中转!$V$10:$V$21,"[]")</f>
        <v>[{"CardLevel":155},{"CardAscendant":8,"Num":8}]</v>
      </c>
      <c r="D13" s="21" t="str">
        <f t="shared" si="0"/>
        <v>[{"ItemId":10002,"Num":5},{"ItemId":60012,"Num":1}]</v>
      </c>
      <c r="E13" s="21">
        <f>_xlfn.XLOOKUP($B13,条件中转!$I$10:$I$20,条件中转!$K$10:$K$20,E12)</f>
        <v>8</v>
      </c>
      <c r="F13" s="21">
        <f>_xlfn.XLOOKUP($B13,条件中转!$I$10:$I$20,条件中转!$J$10:$J$20,F12)</f>
        <v>155</v>
      </c>
      <c r="G13" s="21">
        <f>_xlfn.XLOOKUP($B13,条件中转!$I$10:$I$20,条件中转!$K$10:$K$20,G12)</f>
        <v>8</v>
      </c>
      <c r="H13" s="21">
        <f>_xlfn.XLOOKUP($B13,条件中转!$I$10:$I$20,条件中转!$M$10:$M$20,H12)</f>
        <v>22</v>
      </c>
    </row>
    <row r="14" spans="1:8">
      <c r="A14" s="21">
        <v>10</v>
      </c>
      <c r="B14" s="21">
        <v>10</v>
      </c>
      <c r="C14" s="21" t="str">
        <f>_xlfn.XLOOKUP($B14,条件中转!$I$10:$I$21,条件中转!$V$10:$V$21,"[]")</f>
        <v>[{"CardLevel":180},{"CardAscendant":9,"Num":8}]</v>
      </c>
      <c r="D14" s="21" t="str">
        <f t="shared" si="0"/>
        <v>[{"ItemId":10002,"Num":5},{"ItemId":60012,"Num":1}]</v>
      </c>
      <c r="E14" s="21">
        <f>_xlfn.XLOOKUP($B14,条件中转!$I$10:$I$20,条件中转!$K$10:$K$20,E13)</f>
        <v>9</v>
      </c>
      <c r="F14" s="21">
        <f>_xlfn.XLOOKUP($B14,条件中转!$I$10:$I$20,条件中转!$J$10:$J$20,F13)</f>
        <v>180</v>
      </c>
      <c r="G14" s="21">
        <f>_xlfn.XLOOKUP($B14,条件中转!$I$10:$I$20,条件中转!$K$10:$K$20,G13)</f>
        <v>9</v>
      </c>
      <c r="H14" s="21">
        <f>_xlfn.XLOOKUP($B14,条件中转!$I$10:$I$20,条件中转!$M$10:$M$20,H13)</f>
        <v>24</v>
      </c>
    </row>
    <row r="15" spans="1:8">
      <c r="A15" s="21">
        <v>11</v>
      </c>
      <c r="B15" s="21">
        <v>11</v>
      </c>
      <c r="C15" s="21" t="str">
        <f>_xlfn.XLOOKUP($B15,条件中转!$I$10:$I$21,条件中转!$V$10:$V$21,"[]")</f>
        <v>[{"CardLevel":205},{"CardAscendant":10,"Num":8}]</v>
      </c>
      <c r="D15" s="21" t="str">
        <f t="shared" si="0"/>
        <v>[{"ItemId":10002,"Num":5},{"ItemId":60012,"Num":1}]</v>
      </c>
      <c r="E15" s="21">
        <f>_xlfn.XLOOKUP($B15,条件中转!$I$10:$I$20,条件中转!$K$10:$K$20,E14)</f>
        <v>10</v>
      </c>
      <c r="F15" s="21">
        <f>_xlfn.XLOOKUP($B15,条件中转!$I$10:$I$20,条件中转!$J$10:$J$20,F14)</f>
        <v>205</v>
      </c>
      <c r="G15" s="21">
        <f>_xlfn.XLOOKUP($B15,条件中转!$I$10:$I$20,条件中转!$K$10:$K$20,G14)</f>
        <v>10</v>
      </c>
      <c r="H15" s="21">
        <f>_xlfn.XLOOKUP($B15,条件中转!$I$10:$I$20,条件中转!$M$10:$M$20,H14)</f>
        <v>24</v>
      </c>
    </row>
    <row r="16" spans="1:8">
      <c r="A16" s="21">
        <v>12</v>
      </c>
      <c r="B16" s="21">
        <v>12</v>
      </c>
      <c r="C16" s="21" t="str">
        <f>_xlfn.XLOOKUP($B16,条件中转!$I$10:$I$21,条件中转!$V$10:$V$21,"[]")</f>
        <v>[{"CardLevel":230},{"CardAscendant":11,"Num":8}]</v>
      </c>
      <c r="D16" s="21" t="str">
        <f t="shared" si="0"/>
        <v>[{"ItemId":10002,"Num":5},{"ItemId":60012,"Num":1}]</v>
      </c>
      <c r="E16" s="21">
        <f>_xlfn.XLOOKUP($B16,条件中转!$I$10:$I$20,条件中转!$K$10:$K$20,E15)</f>
        <v>10</v>
      </c>
      <c r="F16" s="21">
        <f>_xlfn.XLOOKUP($B16,条件中转!$I$10:$I$20,条件中转!$J$10:$J$20,F15)</f>
        <v>205</v>
      </c>
      <c r="G16" s="21">
        <f>_xlfn.XLOOKUP($B16,条件中转!$I$10:$I$20,条件中转!$K$10:$K$20,G15)</f>
        <v>10</v>
      </c>
      <c r="H16" s="21">
        <f>_xlfn.XLOOKUP($B16,条件中转!$I$10:$I$20,条件中转!$M$10:$M$20,H15)</f>
        <v>24</v>
      </c>
    </row>
    <row r="17" spans="1:8">
      <c r="A17" s="21" t="s">
        <v>24</v>
      </c>
      <c r="B17" s="21">
        <v>13</v>
      </c>
      <c r="C17" s="21" t="str">
        <f>_xlfn.XLOOKUP($B17,条件中转!$I$10:$I$21,条件中转!$V$10:$V$21,"[]")</f>
        <v>[]</v>
      </c>
      <c r="D17" s="21" t="str">
        <f t="shared" si="0"/>
        <v>[{"ItemId":10002,"Num":5},{"ItemId":60012,"Num":1}]</v>
      </c>
      <c r="E17" s="21">
        <f>_xlfn.XLOOKUP($B17,条件中转!$I$10:$I$20,条件中转!$K$10:$K$20,E16)</f>
        <v>10</v>
      </c>
      <c r="F17" s="21">
        <f>_xlfn.XLOOKUP($B17,条件中转!$I$10:$I$20,条件中转!$J$10:$J$20,F16)</f>
        <v>205</v>
      </c>
      <c r="G17" s="21">
        <f>_xlfn.XLOOKUP($B17,条件中转!$I$10:$I$20,条件中转!$K$10:$K$20,G16)</f>
        <v>10</v>
      </c>
      <c r="H17" s="21">
        <f>_xlfn.XLOOKUP($B17,条件中转!$I$10:$I$20,条件中转!$M$10:$M$20,H16)</f>
        <v>24</v>
      </c>
    </row>
    <row r="18" spans="1:8">
      <c r="A18" s="21" t="s">
        <v>25</v>
      </c>
      <c r="B18" s="21">
        <v>14</v>
      </c>
      <c r="C18" s="21" t="str">
        <f>_xlfn.XLOOKUP($B18,条件中转!$I$10:$I$21,条件中转!$V$10:$V$21,"[]")</f>
        <v>[]</v>
      </c>
      <c r="D18" s="21" t="str">
        <f t="shared" si="0"/>
        <v>[{"ItemId":10002,"Num":5},{"ItemId":60012,"Num":1}]</v>
      </c>
      <c r="E18" s="21">
        <f>_xlfn.XLOOKUP($B18,条件中转!$I$10:$I$20,条件中转!$K$10:$K$20,E17)</f>
        <v>10</v>
      </c>
      <c r="F18" s="21">
        <f>_xlfn.XLOOKUP($B18,条件中转!$I$10:$I$20,条件中转!$J$10:$J$20,F17)</f>
        <v>205</v>
      </c>
      <c r="G18" s="21">
        <f>_xlfn.XLOOKUP($B18,条件中转!$I$10:$I$20,条件中转!$K$10:$K$20,G17)</f>
        <v>10</v>
      </c>
      <c r="H18" s="21">
        <f>_xlfn.XLOOKUP($B18,条件中转!$I$10:$I$20,条件中转!$M$10:$M$20,H17)</f>
        <v>24</v>
      </c>
    </row>
    <row r="19" spans="1:8">
      <c r="A19" s="21" t="s">
        <v>26</v>
      </c>
      <c r="B19" s="21">
        <v>15</v>
      </c>
      <c r="C19" s="21" t="str">
        <f>_xlfn.XLOOKUP($B19,条件中转!$I$10:$I$21,条件中转!$V$10:$V$21,"[]")</f>
        <v>[]</v>
      </c>
      <c r="D19" s="21" t="str">
        <f t="shared" si="0"/>
        <v>[{"ItemId":10002,"Num":5},{"ItemId":60012,"Num":1}]</v>
      </c>
      <c r="E19" s="21">
        <f>_xlfn.XLOOKUP($B19,条件中转!$I$10:$I$20,条件中转!$K$10:$K$20,E18)</f>
        <v>10</v>
      </c>
      <c r="F19" s="21">
        <f>_xlfn.XLOOKUP($B19,条件中转!$I$10:$I$20,条件中转!$J$10:$J$20,F18)</f>
        <v>205</v>
      </c>
      <c r="G19" s="21">
        <f>_xlfn.XLOOKUP($B19,条件中转!$I$10:$I$20,条件中转!$K$10:$K$20,G18)</f>
        <v>10</v>
      </c>
      <c r="H19" s="21">
        <f>_xlfn.XLOOKUP($B19,条件中转!$I$10:$I$20,条件中转!$M$10:$M$20,H18)</f>
        <v>24</v>
      </c>
    </row>
    <row r="20" spans="1:8">
      <c r="A20" s="21" t="s">
        <v>27</v>
      </c>
      <c r="B20" s="21">
        <v>16</v>
      </c>
      <c r="C20" s="21" t="str">
        <f>_xlfn.XLOOKUP($B20,条件中转!$I$10:$I$21,条件中转!$V$10:$V$21,"[]")</f>
        <v>[]</v>
      </c>
      <c r="D20" s="21" t="str">
        <f t="shared" si="0"/>
        <v>[{"ItemId":10002,"Num":5},{"ItemId":60012,"Num":1}]</v>
      </c>
      <c r="E20" s="21">
        <f>_xlfn.XLOOKUP($B20,条件中转!$I$10:$I$20,条件中转!$K$10:$K$20,E19)</f>
        <v>10</v>
      </c>
      <c r="F20" s="21">
        <f>_xlfn.XLOOKUP($B20,条件中转!$I$10:$I$20,条件中转!$J$10:$J$20,F19)</f>
        <v>205</v>
      </c>
      <c r="G20" s="21">
        <f>_xlfn.XLOOKUP($B20,条件中转!$I$10:$I$20,条件中转!$K$10:$K$20,G19)</f>
        <v>10</v>
      </c>
      <c r="H20" s="21">
        <f>_xlfn.XLOOKUP($B20,条件中转!$I$10:$I$20,条件中转!$M$10:$M$20,H19)</f>
        <v>24</v>
      </c>
    </row>
    <row r="21" spans="1:8">
      <c r="A21" s="21" t="s">
        <v>28</v>
      </c>
      <c r="B21" s="21">
        <v>17</v>
      </c>
      <c r="C21" s="21" t="str">
        <f>_xlfn.XLOOKUP($B21,条件中转!$I$10:$I$21,条件中转!$V$10:$V$21,"[]")</f>
        <v>[]</v>
      </c>
      <c r="D21" s="21" t="str">
        <f t="shared" si="0"/>
        <v>[{"ItemId":10002,"Num":5},{"ItemId":60012,"Num":1}]</v>
      </c>
      <c r="E21" s="21">
        <f>_xlfn.XLOOKUP($B21,条件中转!$I$10:$I$20,条件中转!$K$10:$K$20,E20)</f>
        <v>10</v>
      </c>
      <c r="F21" s="21">
        <f>_xlfn.XLOOKUP($B21,条件中转!$I$10:$I$20,条件中转!$J$10:$J$20,F20)</f>
        <v>205</v>
      </c>
      <c r="G21" s="21">
        <f>_xlfn.XLOOKUP($B21,条件中转!$I$10:$I$20,条件中转!$K$10:$K$20,G20)</f>
        <v>10</v>
      </c>
      <c r="H21" s="21">
        <f>_xlfn.XLOOKUP($B21,条件中转!$I$10:$I$20,条件中转!$M$10:$M$20,H20)</f>
        <v>24</v>
      </c>
    </row>
    <row r="22" spans="1:8">
      <c r="A22" s="21" t="s">
        <v>29</v>
      </c>
      <c r="B22" s="21">
        <v>18</v>
      </c>
      <c r="C22" s="21" t="str">
        <f>_xlfn.XLOOKUP($B22,条件中转!$I$10:$I$21,条件中转!$V$10:$V$21,"[]")</f>
        <v>[]</v>
      </c>
      <c r="D22" s="21" t="str">
        <f t="shared" si="0"/>
        <v>[{"ItemId":10002,"Num":5},{"ItemId":60012,"Num":1}]</v>
      </c>
      <c r="E22" s="21">
        <f>_xlfn.XLOOKUP($B22,条件中转!$I$10:$I$20,条件中转!$K$10:$K$20,E21)</f>
        <v>10</v>
      </c>
      <c r="F22" s="21">
        <f>_xlfn.XLOOKUP($B22,条件中转!$I$10:$I$20,条件中转!$J$10:$J$20,F21)</f>
        <v>205</v>
      </c>
      <c r="G22" s="21">
        <f>_xlfn.XLOOKUP($B22,条件中转!$I$10:$I$20,条件中转!$K$10:$K$20,G21)</f>
        <v>10</v>
      </c>
      <c r="H22" s="21">
        <f>_xlfn.XLOOKUP($B22,条件中转!$I$10:$I$20,条件中转!$M$10:$M$20,H21)</f>
        <v>24</v>
      </c>
    </row>
    <row r="23" spans="1:8">
      <c r="A23" s="21" t="s">
        <v>30</v>
      </c>
      <c r="B23" s="21">
        <v>19</v>
      </c>
      <c r="C23" s="21" t="str">
        <f>_xlfn.XLOOKUP($B23,条件中转!$I$10:$I$21,条件中转!$V$10:$V$21,"[]")</f>
        <v>[]</v>
      </c>
      <c r="D23" s="21" t="str">
        <f t="shared" si="0"/>
        <v>[{"ItemId":10002,"Num":5},{"ItemId":60012,"Num":1}]</v>
      </c>
      <c r="E23" s="21">
        <f>_xlfn.XLOOKUP($B23,条件中转!$I$10:$I$20,条件中转!$K$10:$K$20,E22)</f>
        <v>10</v>
      </c>
      <c r="F23" s="21">
        <f>_xlfn.XLOOKUP($B23,条件中转!$I$10:$I$20,条件中转!$J$10:$J$20,F22)</f>
        <v>205</v>
      </c>
      <c r="G23" s="21">
        <f>_xlfn.XLOOKUP($B23,条件中转!$I$10:$I$20,条件中转!$K$10:$K$20,G22)</f>
        <v>10</v>
      </c>
      <c r="H23" s="21">
        <f>_xlfn.XLOOKUP($B23,条件中转!$I$10:$I$20,条件中转!$M$10:$M$20,H22)</f>
        <v>24</v>
      </c>
    </row>
    <row r="24" spans="1:8">
      <c r="A24" s="21" t="s">
        <v>31</v>
      </c>
      <c r="B24" s="21">
        <v>20</v>
      </c>
      <c r="C24" s="21" t="str">
        <f>_xlfn.XLOOKUP($B24,条件中转!$I$10:$I$21,条件中转!$V$10:$V$21,"[]")</f>
        <v>[]</v>
      </c>
      <c r="D24" s="21" t="str">
        <f t="shared" si="0"/>
        <v>[{"ItemId":10002,"Num":5},{"ItemId":60012,"Num":1}]</v>
      </c>
      <c r="E24" s="21">
        <f>_xlfn.XLOOKUP($B24,条件中转!$I$10:$I$20,条件中转!$K$10:$K$20,E23)</f>
        <v>10</v>
      </c>
      <c r="F24" s="21">
        <f>_xlfn.XLOOKUP($B24,条件中转!$I$10:$I$20,条件中转!$J$10:$J$20,F23)</f>
        <v>205</v>
      </c>
      <c r="G24" s="21">
        <f>_xlfn.XLOOKUP($B24,条件中转!$I$10:$I$20,条件中转!$K$10:$K$20,G23)</f>
        <v>10</v>
      </c>
      <c r="H24" s="21">
        <f>_xlfn.XLOOKUP($B24,条件中转!$I$10:$I$20,条件中转!$M$10:$M$20,H23)</f>
        <v>24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9"/>
  <sheetViews>
    <sheetView workbookViewId="0">
      <pane xSplit="3" ySplit="4" topLeftCell="D5" activePane="bottomRight" state="frozen"/>
      <selection/>
      <selection pane="topRight"/>
      <selection pane="bottomLeft"/>
      <selection pane="bottomRight" activeCell="K10" sqref="K10"/>
    </sheetView>
  </sheetViews>
  <sheetFormatPr defaultColWidth="9" defaultRowHeight="13.5"/>
  <cols>
    <col min="1" max="9" width="9" style="1"/>
    <col min="10" max="10" width="10.375" style="1" customWidth="1"/>
    <col min="11" max="11" width="14.875" style="1" customWidth="1"/>
    <col min="12" max="12" width="10.375" style="1" customWidth="1"/>
    <col min="13" max="13" width="12.875" style="1" customWidth="1"/>
    <col min="14" max="14" width="9" style="1"/>
    <col min="15" max="15" width="17.125" style="1" customWidth="1"/>
    <col min="16" max="16" width="20.375" style="1" customWidth="1"/>
    <col min="17" max="17" width="8.375" style="1" customWidth="1"/>
    <col min="18" max="18" width="9" style="1"/>
    <col min="19" max="19" width="17.125" style="1" customWidth="1"/>
    <col min="20" max="20" width="29.375" style="1" customWidth="1"/>
    <col min="21" max="21" width="9" style="1"/>
    <col min="22" max="22" width="51.5" style="1" customWidth="1"/>
    <col min="23" max="16384" width="9" style="1"/>
  </cols>
  <sheetData>
    <row r="1" spans="1:3">
      <c r="A1" s="1" t="s">
        <v>32</v>
      </c>
      <c r="B1" s="1" t="s">
        <v>33</v>
      </c>
      <c r="C1" s="1" t="s">
        <v>34</v>
      </c>
    </row>
    <row r="2" spans="1:2">
      <c r="A2" s="1" t="s">
        <v>35</v>
      </c>
      <c r="B2" s="1" t="s">
        <v>36</v>
      </c>
    </row>
    <row r="3" spans="1:1">
      <c r="A3" s="1" t="s">
        <v>37</v>
      </c>
    </row>
    <row r="4" spans="1:1">
      <c r="A4" s="1" t="s">
        <v>38</v>
      </c>
    </row>
    <row r="7" spans="4:6">
      <c r="D7" s="7" t="s">
        <v>39</v>
      </c>
      <c r="E7" s="8" t="s">
        <v>40</v>
      </c>
      <c r="F7" s="8" t="s">
        <v>40</v>
      </c>
    </row>
    <row r="8" spans="4:6">
      <c r="D8" s="9" t="s">
        <v>41</v>
      </c>
      <c r="E8" s="9" t="s">
        <v>42</v>
      </c>
      <c r="F8" s="9" t="s">
        <v>43</v>
      </c>
    </row>
    <row r="9" spans="1:13">
      <c r="A9" s="1" t="s">
        <v>44</v>
      </c>
      <c r="B9" s="1">
        <v>3</v>
      </c>
      <c r="D9" s="9">
        <v>15</v>
      </c>
      <c r="E9" s="9">
        <v>250</v>
      </c>
      <c r="F9" s="9">
        <v>10</v>
      </c>
      <c r="I9" s="1" t="s">
        <v>11</v>
      </c>
      <c r="J9" s="1" t="s">
        <v>5</v>
      </c>
      <c r="K9" s="1" t="s">
        <v>6</v>
      </c>
      <c r="L9" s="1" t="s">
        <v>45</v>
      </c>
      <c r="M9" s="1" t="s">
        <v>46</v>
      </c>
    </row>
    <row r="10" spans="1:22">
      <c r="A10" s="1" t="s">
        <v>47</v>
      </c>
      <c r="B10" s="1">
        <v>4</v>
      </c>
      <c r="D10" s="10">
        <v>0</v>
      </c>
      <c r="E10" s="11">
        <v>2</v>
      </c>
      <c r="F10" s="12" t="s">
        <v>48</v>
      </c>
      <c r="G10" s="1">
        <f>_xlfn.XLOOKUP($F10,$A$9:$A$18,$B$9:$B$18)</f>
        <v>3</v>
      </c>
      <c r="I10" s="1">
        <v>1</v>
      </c>
      <c r="J10" s="1">
        <f>ROUND(_xlfn.XLOOKUP($I10,$D$10:$D$72,$E$10:$E$72,,0)/5,0)*5</f>
        <v>25</v>
      </c>
      <c r="K10" s="17">
        <v>1</v>
      </c>
      <c r="L10" s="1">
        <v>3</v>
      </c>
      <c r="M10" s="1">
        <v>12</v>
      </c>
      <c r="O10" s="1" t="str">
        <f>$B$2&amp;J$9&amp;$B$2&amp;$B$1&amp;J10</f>
        <v>"CardLevel":25</v>
      </c>
      <c r="P10" s="1" t="str">
        <f>$B$2&amp;K$9&amp;$B$2&amp;$B$1&amp;K10</f>
        <v>"CardAscendant":1</v>
      </c>
      <c r="Q10" s="1" t="str">
        <f>$B$2&amp;L$9&amp;$B$2&amp;$B$1&amp;L10</f>
        <v>"Num":3</v>
      </c>
      <c r="S10" s="1" t="str">
        <f>$A$3&amp;_xlfn.TEXTJOIN($C$1,1,O10)&amp;$A$4</f>
        <v>{"CardLevel":25}</v>
      </c>
      <c r="T10" s="1" t="str">
        <f>$A$3&amp;_xlfn.TEXTJOIN($C$1,1,P10:Q10)&amp;$A$4</f>
        <v>{"CardAscendant":1,"Num":3}</v>
      </c>
      <c r="V10" s="1" t="str">
        <f>$A$1&amp;_xlfn.TEXTJOIN($C$1,1,S10,T10)&amp;$A$2</f>
        <v>[{"CardLevel":25},{"CardAscendant":1,"Num":3}]</v>
      </c>
    </row>
    <row r="11" spans="1:22">
      <c r="A11" s="1" t="s">
        <v>49</v>
      </c>
      <c r="B11" s="1">
        <v>5</v>
      </c>
      <c r="D11" s="10">
        <v>0</v>
      </c>
      <c r="E11" s="11">
        <v>7</v>
      </c>
      <c r="F11" s="12" t="s">
        <v>48</v>
      </c>
      <c r="G11" s="1">
        <f t="shared" ref="G11:G42" si="0">_xlfn.XLOOKUP($F11,$A$9:$A$18,$B$9:$B$18)</f>
        <v>3</v>
      </c>
      <c r="I11" s="1">
        <v>2</v>
      </c>
      <c r="J11" s="1">
        <f>J10+5</f>
        <v>30</v>
      </c>
      <c r="K11" s="1">
        <v>3</v>
      </c>
      <c r="L11" s="1">
        <v>4</v>
      </c>
      <c r="M11" s="1">
        <v>14</v>
      </c>
      <c r="O11" s="1" t="str">
        <f t="shared" ref="O11:O20" si="1">$B$2&amp;J$9&amp;$B$2&amp;$B$1&amp;J11</f>
        <v>"CardLevel":30</v>
      </c>
      <c r="P11" s="1" t="str">
        <f>$B$2&amp;K$9&amp;$B$2&amp;$B$1&amp;K11</f>
        <v>"CardAscendant":3</v>
      </c>
      <c r="Q11" s="1" t="str">
        <f>$B$2&amp;L$9&amp;$B$2&amp;$B$1&amp;L11</f>
        <v>"Num":4</v>
      </c>
      <c r="S11" s="1" t="str">
        <f t="shared" ref="S11:S20" si="2">$A$3&amp;_xlfn.TEXTJOIN($C$1,1,O11)&amp;$A$4</f>
        <v>{"CardLevel":30}</v>
      </c>
      <c r="T11" s="1" t="str">
        <f t="shared" ref="T11:T20" si="3">$A$3&amp;_xlfn.TEXTJOIN($C$1,1,P11:Q11)&amp;$A$4</f>
        <v>{"CardAscendant":3,"Num":4}</v>
      </c>
      <c r="V11" s="1" t="str">
        <f t="shared" ref="V11:V20" si="4">$A$1&amp;_xlfn.TEXTJOIN($C$1,1,S11,T11)&amp;$A$2</f>
        <v>[{"CardLevel":30},{"CardAscendant":3,"Num":4}]</v>
      </c>
    </row>
    <row r="12" spans="1:22">
      <c r="A12" s="1" t="s">
        <v>50</v>
      </c>
      <c r="B12" s="1">
        <v>6</v>
      </c>
      <c r="D12" s="10">
        <v>0</v>
      </c>
      <c r="E12" s="11">
        <v>11</v>
      </c>
      <c r="F12" s="12" t="s">
        <v>48</v>
      </c>
      <c r="G12" s="1">
        <f t="shared" si="0"/>
        <v>3</v>
      </c>
      <c r="I12" s="1">
        <v>3</v>
      </c>
      <c r="J12" s="1">
        <f>J11+10</f>
        <v>40</v>
      </c>
      <c r="K12" s="1">
        <v>4</v>
      </c>
      <c r="L12" s="1">
        <v>5</v>
      </c>
      <c r="M12" s="1">
        <v>16</v>
      </c>
      <c r="O12" s="1" t="str">
        <f t="shared" si="1"/>
        <v>"CardLevel":40</v>
      </c>
      <c r="P12" s="1" t="str">
        <f>$B$2&amp;K$9&amp;$B$2&amp;$B$1&amp;K12</f>
        <v>"CardAscendant":4</v>
      </c>
      <c r="Q12" s="1" t="str">
        <f>$B$2&amp;L$9&amp;$B$2&amp;$B$1&amp;L12</f>
        <v>"Num":5</v>
      </c>
      <c r="S12" s="1" t="str">
        <f t="shared" si="2"/>
        <v>{"CardLevel":40}</v>
      </c>
      <c r="T12" s="1" t="str">
        <f t="shared" si="3"/>
        <v>{"CardAscendant":4,"Num":5}</v>
      </c>
      <c r="V12" s="1" t="str">
        <f t="shared" si="4"/>
        <v>[{"CardLevel":40},{"CardAscendant":4,"Num":5}]</v>
      </c>
    </row>
    <row r="13" spans="1:22">
      <c r="A13" s="1" t="s">
        <v>51</v>
      </c>
      <c r="B13" s="1">
        <v>7</v>
      </c>
      <c r="D13" s="10">
        <v>0</v>
      </c>
      <c r="E13" s="11">
        <v>18</v>
      </c>
      <c r="F13" s="12" t="s">
        <v>48</v>
      </c>
      <c r="G13" s="1">
        <f t="shared" si="0"/>
        <v>3</v>
      </c>
      <c r="I13" s="1">
        <v>4</v>
      </c>
      <c r="J13" s="1">
        <f>J12+15</f>
        <v>55</v>
      </c>
      <c r="K13" s="1">
        <f t="shared" ref="K12:K18" si="5">_xlfn.XLOOKUP($I13,$D$10:$D$72,$G$10:$G$72,,0)</f>
        <v>4</v>
      </c>
      <c r="L13" s="1">
        <v>6</v>
      </c>
      <c r="M13" s="1">
        <v>18</v>
      </c>
      <c r="O13" s="1" t="str">
        <f t="shared" si="1"/>
        <v>"CardLevel":55</v>
      </c>
      <c r="P13" s="1" t="str">
        <f>$B$2&amp;K$9&amp;$B$2&amp;$B$1&amp;K13</f>
        <v>"CardAscendant":4</v>
      </c>
      <c r="Q13" s="1" t="str">
        <f>$B$2&amp;L$9&amp;$B$2&amp;$B$1&amp;L13</f>
        <v>"Num":6</v>
      </c>
      <c r="S13" s="1" t="str">
        <f t="shared" si="2"/>
        <v>{"CardLevel":55}</v>
      </c>
      <c r="T13" s="1" t="str">
        <f t="shared" si="3"/>
        <v>{"CardAscendant":4,"Num":6}</v>
      </c>
      <c r="V13" s="1" t="str">
        <f t="shared" si="4"/>
        <v>[{"CardLevel":55},{"CardAscendant":4,"Num":6}]</v>
      </c>
    </row>
    <row r="14" spans="1:22">
      <c r="A14" s="1" t="s">
        <v>52</v>
      </c>
      <c r="B14" s="1">
        <v>8</v>
      </c>
      <c r="D14" s="11">
        <v>1</v>
      </c>
      <c r="E14" s="11">
        <v>24</v>
      </c>
      <c r="F14" s="12" t="s">
        <v>48</v>
      </c>
      <c r="G14" s="1">
        <f t="shared" si="0"/>
        <v>3</v>
      </c>
      <c r="I14" s="1">
        <v>5</v>
      </c>
      <c r="J14" s="1">
        <f>J13+15</f>
        <v>70</v>
      </c>
      <c r="K14" s="1">
        <f t="shared" si="5"/>
        <v>5</v>
      </c>
      <c r="L14" s="1">
        <v>6</v>
      </c>
      <c r="M14" s="1">
        <v>18</v>
      </c>
      <c r="O14" s="1" t="str">
        <f t="shared" si="1"/>
        <v>"CardLevel":70</v>
      </c>
      <c r="P14" s="1" t="str">
        <f>$B$2&amp;K$9&amp;$B$2&amp;$B$1&amp;K14</f>
        <v>"CardAscendant":5</v>
      </c>
      <c r="Q14" s="1" t="str">
        <f>$B$2&amp;L$9&amp;$B$2&amp;$B$1&amp;L14</f>
        <v>"Num":6</v>
      </c>
      <c r="S14" s="1" t="str">
        <f t="shared" si="2"/>
        <v>{"CardLevel":70}</v>
      </c>
      <c r="T14" s="1" t="str">
        <f t="shared" si="3"/>
        <v>{"CardAscendant":5,"Num":6}</v>
      </c>
      <c r="V14" s="1" t="str">
        <f t="shared" si="4"/>
        <v>[{"CardLevel":70},{"CardAscendant":5,"Num":6}]</v>
      </c>
    </row>
    <row r="15" spans="1:22">
      <c r="A15" s="1" t="s">
        <v>53</v>
      </c>
      <c r="B15" s="1">
        <v>9</v>
      </c>
      <c r="D15" s="10">
        <v>2</v>
      </c>
      <c r="E15" s="11">
        <v>30</v>
      </c>
      <c r="F15" s="12" t="s">
        <v>48</v>
      </c>
      <c r="G15" s="1">
        <f t="shared" si="0"/>
        <v>3</v>
      </c>
      <c r="I15" s="1">
        <v>6</v>
      </c>
      <c r="J15" s="1">
        <f>J14+20</f>
        <v>90</v>
      </c>
      <c r="K15" s="1">
        <f t="shared" si="5"/>
        <v>6</v>
      </c>
      <c r="L15" s="1">
        <v>7</v>
      </c>
      <c r="M15" s="1">
        <v>20</v>
      </c>
      <c r="O15" s="1" t="str">
        <f t="shared" si="1"/>
        <v>"CardLevel":90</v>
      </c>
      <c r="P15" s="1" t="str">
        <f>$B$2&amp;K$9&amp;$B$2&amp;$B$1&amp;K15</f>
        <v>"CardAscendant":6</v>
      </c>
      <c r="Q15" s="1" t="str">
        <f>$B$2&amp;L$9&amp;$B$2&amp;$B$1&amp;L15</f>
        <v>"Num":7</v>
      </c>
      <c r="S15" s="1" t="str">
        <f t="shared" si="2"/>
        <v>{"CardLevel":90}</v>
      </c>
      <c r="T15" s="1" t="str">
        <f t="shared" si="3"/>
        <v>{"CardAscendant":6,"Num":7}</v>
      </c>
      <c r="V15" s="1" t="str">
        <f t="shared" si="4"/>
        <v>[{"CardLevel":90},{"CardAscendant":6,"Num":7}]</v>
      </c>
    </row>
    <row r="16" spans="1:22">
      <c r="A16" s="1" t="s">
        <v>54</v>
      </c>
      <c r="B16" s="1">
        <v>10</v>
      </c>
      <c r="D16" s="10">
        <v>2</v>
      </c>
      <c r="E16" s="11">
        <v>35</v>
      </c>
      <c r="F16" s="12" t="s">
        <v>55</v>
      </c>
      <c r="G16" s="1">
        <f t="shared" si="0"/>
        <v>4</v>
      </c>
      <c r="I16" s="1">
        <v>7</v>
      </c>
      <c r="J16" s="1">
        <f>J15+20</f>
        <v>110</v>
      </c>
      <c r="K16" s="1">
        <f t="shared" si="5"/>
        <v>6</v>
      </c>
      <c r="L16" s="1">
        <v>8</v>
      </c>
      <c r="M16" s="1">
        <v>20</v>
      </c>
      <c r="O16" s="1" t="str">
        <f t="shared" si="1"/>
        <v>"CardLevel":110</v>
      </c>
      <c r="P16" s="1" t="str">
        <f>$B$2&amp;K$9&amp;$B$2&amp;$B$1&amp;K16</f>
        <v>"CardAscendant":6</v>
      </c>
      <c r="Q16" s="1" t="str">
        <f>$B$2&amp;L$9&amp;$B$2&amp;$B$1&amp;L16</f>
        <v>"Num":8</v>
      </c>
      <c r="S16" s="1" t="str">
        <f t="shared" si="2"/>
        <v>{"CardLevel":110}</v>
      </c>
      <c r="T16" s="1" t="str">
        <f t="shared" si="3"/>
        <v>{"CardAscendant":6,"Num":8}</v>
      </c>
      <c r="V16" s="1" t="str">
        <f t="shared" si="4"/>
        <v>[{"CardLevel":110},{"CardAscendant":6,"Num":8}]</v>
      </c>
    </row>
    <row r="17" spans="1:22">
      <c r="A17" s="1" t="s">
        <v>56</v>
      </c>
      <c r="B17" s="1">
        <v>11</v>
      </c>
      <c r="D17" s="10">
        <v>3</v>
      </c>
      <c r="E17" s="11">
        <v>40</v>
      </c>
      <c r="F17" s="12" t="s">
        <v>55</v>
      </c>
      <c r="G17" s="1">
        <f t="shared" si="0"/>
        <v>4</v>
      </c>
      <c r="I17" s="1">
        <v>8</v>
      </c>
      <c r="J17" s="1">
        <f>J16+20</f>
        <v>130</v>
      </c>
      <c r="K17" s="1">
        <f t="shared" si="5"/>
        <v>7</v>
      </c>
      <c r="L17" s="1">
        <v>8</v>
      </c>
      <c r="M17" s="1">
        <v>22</v>
      </c>
      <c r="O17" s="1" t="str">
        <f t="shared" si="1"/>
        <v>"CardLevel":130</v>
      </c>
      <c r="P17" s="1" t="str">
        <f>$B$2&amp;K$9&amp;$B$2&amp;$B$1&amp;K17</f>
        <v>"CardAscendant":7</v>
      </c>
      <c r="Q17" s="1" t="str">
        <f>$B$2&amp;L$9&amp;$B$2&amp;$B$1&amp;L17</f>
        <v>"Num":8</v>
      </c>
      <c r="S17" s="1" t="str">
        <f t="shared" si="2"/>
        <v>{"CardLevel":130}</v>
      </c>
      <c r="T17" s="1" t="str">
        <f t="shared" si="3"/>
        <v>{"CardAscendant":7,"Num":8}</v>
      </c>
      <c r="V17" s="1" t="str">
        <f t="shared" si="4"/>
        <v>[{"CardLevel":130},{"CardAscendant":7,"Num":8}]</v>
      </c>
    </row>
    <row r="18" spans="1:22">
      <c r="A18" s="1" t="s">
        <v>57</v>
      </c>
      <c r="B18" s="1">
        <v>12</v>
      </c>
      <c r="D18" s="10">
        <v>3</v>
      </c>
      <c r="E18" s="11">
        <v>45</v>
      </c>
      <c r="F18" s="12" t="s">
        <v>55</v>
      </c>
      <c r="G18" s="1">
        <f t="shared" si="0"/>
        <v>4</v>
      </c>
      <c r="I18" s="1">
        <v>9</v>
      </c>
      <c r="J18" s="1">
        <f>J17+25</f>
        <v>155</v>
      </c>
      <c r="K18" s="18">
        <v>8</v>
      </c>
      <c r="L18" s="1">
        <v>8</v>
      </c>
      <c r="M18" s="1">
        <v>22</v>
      </c>
      <c r="O18" s="1" t="str">
        <f t="shared" si="1"/>
        <v>"CardLevel":155</v>
      </c>
      <c r="P18" s="1" t="str">
        <f>$B$2&amp;K$9&amp;$B$2&amp;$B$1&amp;K18</f>
        <v>"CardAscendant":8</v>
      </c>
      <c r="Q18" s="1" t="str">
        <f>$B$2&amp;L$9&amp;$B$2&amp;$B$1&amp;L18</f>
        <v>"Num":8</v>
      </c>
      <c r="S18" s="1" t="str">
        <f t="shared" si="2"/>
        <v>{"CardLevel":155}</v>
      </c>
      <c r="T18" s="1" t="str">
        <f t="shared" si="3"/>
        <v>{"CardAscendant":8,"Num":8}</v>
      </c>
      <c r="V18" s="1" t="str">
        <f t="shared" si="4"/>
        <v>[{"CardLevel":155},{"CardAscendant":8,"Num":8}]</v>
      </c>
    </row>
    <row r="19" spans="4:22">
      <c r="D19" s="10">
        <v>3</v>
      </c>
      <c r="E19" s="10">
        <v>50</v>
      </c>
      <c r="F19" s="12" t="s">
        <v>55</v>
      </c>
      <c r="G19" s="1">
        <f t="shared" si="0"/>
        <v>4</v>
      </c>
      <c r="I19" s="1">
        <v>10</v>
      </c>
      <c r="J19" s="1">
        <f>J18+25</f>
        <v>180</v>
      </c>
      <c r="K19" s="1">
        <f>_xlfn.XLOOKUP($I19,$D$10:$D$72,$G$10:$G$72,,0)</f>
        <v>9</v>
      </c>
      <c r="L19" s="1">
        <v>8</v>
      </c>
      <c r="M19" s="1">
        <v>24</v>
      </c>
      <c r="O19" s="1" t="str">
        <f t="shared" si="1"/>
        <v>"CardLevel":180</v>
      </c>
      <c r="P19" s="1" t="str">
        <f>$B$2&amp;K$9&amp;$B$2&amp;$B$1&amp;K19</f>
        <v>"CardAscendant":9</v>
      </c>
      <c r="Q19" s="1" t="str">
        <f>$B$2&amp;L$9&amp;$B$2&amp;$B$1&amp;L19</f>
        <v>"Num":8</v>
      </c>
      <c r="S19" s="1" t="str">
        <f t="shared" si="2"/>
        <v>{"CardLevel":180}</v>
      </c>
      <c r="T19" s="1" t="str">
        <f t="shared" si="3"/>
        <v>{"CardAscendant":9,"Num":8}</v>
      </c>
      <c r="V19" s="1" t="str">
        <f t="shared" si="4"/>
        <v>[{"CardLevel":180},{"CardAscendant":9,"Num":8}]</v>
      </c>
    </row>
    <row r="20" spans="4:22">
      <c r="D20" s="10">
        <v>4</v>
      </c>
      <c r="E20" s="10">
        <v>55</v>
      </c>
      <c r="F20" s="12" t="s">
        <v>55</v>
      </c>
      <c r="G20" s="1">
        <f t="shared" si="0"/>
        <v>4</v>
      </c>
      <c r="I20" s="1">
        <v>11</v>
      </c>
      <c r="J20" s="1">
        <f>J19+25</f>
        <v>205</v>
      </c>
      <c r="K20" s="1">
        <f>_xlfn.XLOOKUP($I20,$D$10:$D$72,$G$10:$G$72,,0)</f>
        <v>10</v>
      </c>
      <c r="L20" s="1">
        <v>8</v>
      </c>
      <c r="M20" s="1">
        <v>24</v>
      </c>
      <c r="O20" s="1" t="str">
        <f t="shared" si="1"/>
        <v>"CardLevel":205</v>
      </c>
      <c r="P20" s="1" t="str">
        <f>$B$2&amp;K$9&amp;$B$2&amp;$B$1&amp;K20</f>
        <v>"CardAscendant":10</v>
      </c>
      <c r="Q20" s="1" t="str">
        <f>$B$2&amp;L$9&amp;$B$2&amp;$B$1&amp;L20</f>
        <v>"Num":8</v>
      </c>
      <c r="S20" s="1" t="str">
        <f t="shared" si="2"/>
        <v>{"CardLevel":205}</v>
      </c>
      <c r="T20" s="1" t="str">
        <f t="shared" si="3"/>
        <v>{"CardAscendant":10,"Num":8}</v>
      </c>
      <c r="V20" s="1" t="str">
        <f t="shared" si="4"/>
        <v>[{"CardLevel":205},{"CardAscendant":10,"Num":8}]</v>
      </c>
    </row>
    <row r="21" spans="4:22">
      <c r="D21" s="10">
        <v>4</v>
      </c>
      <c r="E21" s="10">
        <v>60</v>
      </c>
      <c r="F21" s="12" t="s">
        <v>55</v>
      </c>
      <c r="G21" s="1">
        <f t="shared" si="0"/>
        <v>4</v>
      </c>
      <c r="I21" s="1">
        <v>12</v>
      </c>
      <c r="J21" s="1">
        <f>J20+25</f>
        <v>230</v>
      </c>
      <c r="K21" s="1">
        <f>_xlfn.XLOOKUP($I21,$D$10:$D$72,$G$10:$G$72,,0)</f>
        <v>11</v>
      </c>
      <c r="L21" s="1">
        <v>8</v>
      </c>
      <c r="M21" s="1">
        <v>26</v>
      </c>
      <c r="O21" s="1" t="str">
        <f>$B$2&amp;J$9&amp;$B$2&amp;$B$1&amp;J21</f>
        <v>"CardLevel":230</v>
      </c>
      <c r="P21" s="1" t="str">
        <f>$B$2&amp;K$9&amp;$B$2&amp;$B$1&amp;K21</f>
        <v>"CardAscendant":11</v>
      </c>
      <c r="Q21" s="1" t="str">
        <f>$B$2&amp;L$9&amp;$B$2&amp;$B$1&amp;L21</f>
        <v>"Num":8</v>
      </c>
      <c r="S21" s="1" t="str">
        <f>$A$3&amp;_xlfn.TEXTJOIN($C$1,1,O21)&amp;$A$4</f>
        <v>{"CardLevel":230}</v>
      </c>
      <c r="T21" s="1" t="str">
        <f>$A$3&amp;_xlfn.TEXTJOIN($C$1,1,P21:Q21)&amp;$A$4</f>
        <v>{"CardAscendant":11,"Num":8}</v>
      </c>
      <c r="V21" s="1" t="str">
        <f>$A$1&amp;_xlfn.TEXTJOIN($C$1,1,S21,T21)&amp;$A$2</f>
        <v>[{"CardLevel":230},{"CardAscendant":11,"Num":8}]</v>
      </c>
    </row>
    <row r="22" spans="4:7">
      <c r="D22" s="10">
        <v>4</v>
      </c>
      <c r="E22" s="10">
        <v>64</v>
      </c>
      <c r="F22" s="12" t="s">
        <v>55</v>
      </c>
      <c r="G22" s="1">
        <f t="shared" si="0"/>
        <v>4</v>
      </c>
    </row>
    <row r="23" spans="4:7">
      <c r="D23" s="10">
        <v>4</v>
      </c>
      <c r="E23" s="10">
        <v>68</v>
      </c>
      <c r="F23" s="13" t="s">
        <v>58</v>
      </c>
      <c r="G23" s="1">
        <f t="shared" si="0"/>
        <v>5</v>
      </c>
    </row>
    <row r="24" spans="4:7">
      <c r="D24" s="10">
        <v>5</v>
      </c>
      <c r="E24" s="10">
        <v>72</v>
      </c>
      <c r="F24" s="13" t="s">
        <v>58</v>
      </c>
      <c r="G24" s="1">
        <f t="shared" si="0"/>
        <v>5</v>
      </c>
    </row>
    <row r="25" spans="4:7">
      <c r="D25" s="10">
        <v>5</v>
      </c>
      <c r="E25" s="10">
        <v>76</v>
      </c>
      <c r="F25" s="13" t="s">
        <v>58</v>
      </c>
      <c r="G25" s="1">
        <f t="shared" si="0"/>
        <v>5</v>
      </c>
    </row>
    <row r="26" spans="4:7">
      <c r="D26" s="10">
        <v>5</v>
      </c>
      <c r="E26" s="10">
        <v>80</v>
      </c>
      <c r="F26" s="13" t="s">
        <v>58</v>
      </c>
      <c r="G26" s="1">
        <f t="shared" si="0"/>
        <v>5</v>
      </c>
    </row>
    <row r="27" spans="4:7">
      <c r="D27" s="10">
        <v>5</v>
      </c>
      <c r="E27" s="10">
        <v>84</v>
      </c>
      <c r="F27" s="13" t="s">
        <v>58</v>
      </c>
      <c r="G27" s="1">
        <f t="shared" si="0"/>
        <v>5</v>
      </c>
    </row>
    <row r="28" spans="4:7">
      <c r="D28" s="10">
        <v>5</v>
      </c>
      <c r="E28" s="10">
        <v>88</v>
      </c>
      <c r="F28" s="13" t="s">
        <v>58</v>
      </c>
      <c r="G28" s="1">
        <f t="shared" si="0"/>
        <v>5</v>
      </c>
    </row>
    <row r="29" spans="4:7">
      <c r="D29" s="10">
        <v>6</v>
      </c>
      <c r="E29" s="10">
        <v>92</v>
      </c>
      <c r="F29" s="13" t="s">
        <v>59</v>
      </c>
      <c r="G29" s="1">
        <f t="shared" si="0"/>
        <v>6</v>
      </c>
    </row>
    <row r="30" spans="4:7">
      <c r="D30" s="10">
        <v>6</v>
      </c>
      <c r="E30" s="10">
        <v>96</v>
      </c>
      <c r="F30" s="13" t="s">
        <v>59</v>
      </c>
      <c r="G30" s="1">
        <f t="shared" si="0"/>
        <v>6</v>
      </c>
    </row>
    <row r="31" spans="4:7">
      <c r="D31" s="10">
        <v>6</v>
      </c>
      <c r="E31" s="10">
        <v>100</v>
      </c>
      <c r="F31" s="13" t="s">
        <v>59</v>
      </c>
      <c r="G31" s="1">
        <f t="shared" si="0"/>
        <v>6</v>
      </c>
    </row>
    <row r="32" spans="4:7">
      <c r="D32" s="10">
        <v>6</v>
      </c>
      <c r="E32" s="10">
        <v>104</v>
      </c>
      <c r="F32" s="13" t="s">
        <v>59</v>
      </c>
      <c r="G32" s="1">
        <f t="shared" si="0"/>
        <v>6</v>
      </c>
    </row>
    <row r="33" spans="4:7">
      <c r="D33" s="10">
        <v>6</v>
      </c>
      <c r="E33" s="10">
        <v>108</v>
      </c>
      <c r="F33" s="13" t="s">
        <v>59</v>
      </c>
      <c r="G33" s="1">
        <f t="shared" si="0"/>
        <v>6</v>
      </c>
    </row>
    <row r="34" spans="4:7">
      <c r="D34" s="10">
        <v>7</v>
      </c>
      <c r="E34" s="10">
        <v>112</v>
      </c>
      <c r="F34" s="13" t="s">
        <v>59</v>
      </c>
      <c r="G34" s="1">
        <f t="shared" si="0"/>
        <v>6</v>
      </c>
    </row>
    <row r="35" spans="4:7">
      <c r="D35" s="10">
        <v>7</v>
      </c>
      <c r="E35" s="10">
        <v>116</v>
      </c>
      <c r="F35" s="14" t="s">
        <v>60</v>
      </c>
      <c r="G35" s="1">
        <f t="shared" si="0"/>
        <v>7</v>
      </c>
    </row>
    <row r="36" spans="4:7">
      <c r="D36" s="10">
        <v>7</v>
      </c>
      <c r="E36" s="10">
        <v>120</v>
      </c>
      <c r="F36" s="14" t="s">
        <v>60</v>
      </c>
      <c r="G36" s="1">
        <f t="shared" si="0"/>
        <v>7</v>
      </c>
    </row>
    <row r="37" spans="4:7">
      <c r="D37" s="10">
        <v>7</v>
      </c>
      <c r="E37" s="10">
        <v>124</v>
      </c>
      <c r="F37" s="14" t="s">
        <v>60</v>
      </c>
      <c r="G37" s="1">
        <f t="shared" si="0"/>
        <v>7</v>
      </c>
    </row>
    <row r="38" spans="4:7">
      <c r="D38" s="10">
        <v>7</v>
      </c>
      <c r="E38" s="10">
        <v>128</v>
      </c>
      <c r="F38" s="14" t="s">
        <v>60</v>
      </c>
      <c r="G38" s="1">
        <f t="shared" si="0"/>
        <v>7</v>
      </c>
    </row>
    <row r="39" spans="4:7">
      <c r="D39" s="10">
        <v>8</v>
      </c>
      <c r="E39" s="10">
        <v>132</v>
      </c>
      <c r="F39" s="14" t="s">
        <v>60</v>
      </c>
      <c r="G39" s="1">
        <f t="shared" si="0"/>
        <v>7</v>
      </c>
    </row>
    <row r="40" spans="4:7">
      <c r="D40" s="10">
        <v>8</v>
      </c>
      <c r="E40" s="10">
        <v>136</v>
      </c>
      <c r="F40" s="14" t="s">
        <v>60</v>
      </c>
      <c r="G40" s="1">
        <f t="shared" si="0"/>
        <v>7</v>
      </c>
    </row>
    <row r="41" spans="4:7">
      <c r="D41" s="10">
        <v>8</v>
      </c>
      <c r="E41" s="10">
        <v>140</v>
      </c>
      <c r="F41" s="14" t="s">
        <v>60</v>
      </c>
      <c r="G41" s="1">
        <f t="shared" si="0"/>
        <v>7</v>
      </c>
    </row>
    <row r="42" spans="4:7">
      <c r="D42" s="10">
        <v>8</v>
      </c>
      <c r="E42" s="10">
        <v>144</v>
      </c>
      <c r="F42" s="14" t="s">
        <v>60</v>
      </c>
      <c r="G42" s="1">
        <f t="shared" si="0"/>
        <v>7</v>
      </c>
    </row>
    <row r="43" spans="4:7">
      <c r="D43" s="10">
        <v>8</v>
      </c>
      <c r="E43" s="10">
        <v>148</v>
      </c>
      <c r="F43" s="14" t="s">
        <v>60</v>
      </c>
      <c r="G43" s="1">
        <f t="shared" ref="G43:G72" si="6">_xlfn.XLOOKUP($F43,$A$9:$A$18,$B$9:$B$18)</f>
        <v>7</v>
      </c>
    </row>
    <row r="44" spans="4:7">
      <c r="D44" s="10">
        <v>8</v>
      </c>
      <c r="E44" s="10">
        <v>152</v>
      </c>
      <c r="F44" s="15" t="s">
        <v>61</v>
      </c>
      <c r="G44" s="1">
        <f t="shared" si="6"/>
        <v>9</v>
      </c>
    </row>
    <row r="45" spans="4:7">
      <c r="D45" s="10">
        <v>9</v>
      </c>
      <c r="E45" s="10">
        <v>156</v>
      </c>
      <c r="F45" s="15" t="s">
        <v>61</v>
      </c>
      <c r="G45" s="1">
        <f t="shared" si="6"/>
        <v>9</v>
      </c>
    </row>
    <row r="46" spans="4:7">
      <c r="D46" s="10">
        <v>9</v>
      </c>
      <c r="E46" s="10">
        <v>160</v>
      </c>
      <c r="F46" s="15" t="s">
        <v>61</v>
      </c>
      <c r="G46" s="1">
        <f t="shared" si="6"/>
        <v>9</v>
      </c>
    </row>
    <row r="47" spans="4:7">
      <c r="D47" s="10">
        <v>9</v>
      </c>
      <c r="E47" s="10">
        <v>164</v>
      </c>
      <c r="F47" s="15" t="s">
        <v>61</v>
      </c>
      <c r="G47" s="1">
        <f t="shared" si="6"/>
        <v>9</v>
      </c>
    </row>
    <row r="48" spans="4:7">
      <c r="D48" s="10">
        <v>9</v>
      </c>
      <c r="E48" s="10">
        <v>168</v>
      </c>
      <c r="F48" s="15" t="s">
        <v>61</v>
      </c>
      <c r="G48" s="1">
        <f t="shared" si="6"/>
        <v>9</v>
      </c>
    </row>
    <row r="49" spans="4:7">
      <c r="D49" s="10">
        <v>9</v>
      </c>
      <c r="E49" s="10">
        <v>172</v>
      </c>
      <c r="F49" s="15" t="s">
        <v>61</v>
      </c>
      <c r="G49" s="1">
        <f t="shared" si="6"/>
        <v>9</v>
      </c>
    </row>
    <row r="50" spans="4:7">
      <c r="D50" s="10">
        <v>9</v>
      </c>
      <c r="E50" s="10">
        <v>176</v>
      </c>
      <c r="F50" s="15" t="s">
        <v>61</v>
      </c>
      <c r="G50" s="1">
        <f t="shared" si="6"/>
        <v>9</v>
      </c>
    </row>
    <row r="51" spans="4:7">
      <c r="D51" s="10">
        <v>10</v>
      </c>
      <c r="E51" s="10">
        <v>180</v>
      </c>
      <c r="F51" s="15" t="s">
        <v>61</v>
      </c>
      <c r="G51" s="1">
        <f t="shared" si="6"/>
        <v>9</v>
      </c>
    </row>
    <row r="52" spans="4:7">
      <c r="D52" s="10">
        <v>10</v>
      </c>
      <c r="E52" s="10">
        <v>184</v>
      </c>
      <c r="F52" s="15" t="s">
        <v>61</v>
      </c>
      <c r="G52" s="1">
        <f t="shared" si="6"/>
        <v>9</v>
      </c>
    </row>
    <row r="53" spans="4:7">
      <c r="D53" s="10">
        <v>10</v>
      </c>
      <c r="E53" s="10">
        <v>188</v>
      </c>
      <c r="F53" s="15" t="s">
        <v>61</v>
      </c>
      <c r="G53" s="1">
        <f t="shared" si="6"/>
        <v>9</v>
      </c>
    </row>
    <row r="54" spans="4:7">
      <c r="D54" s="10">
        <v>10</v>
      </c>
      <c r="E54" s="10">
        <v>192</v>
      </c>
      <c r="F54" s="15" t="s">
        <v>62</v>
      </c>
      <c r="G54" s="1">
        <f t="shared" si="6"/>
        <v>10</v>
      </c>
    </row>
    <row r="55" spans="4:7">
      <c r="D55" s="10">
        <v>10</v>
      </c>
      <c r="E55" s="10">
        <v>196</v>
      </c>
      <c r="F55" s="15" t="s">
        <v>62</v>
      </c>
      <c r="G55" s="1">
        <f t="shared" si="6"/>
        <v>10</v>
      </c>
    </row>
    <row r="56" spans="4:7">
      <c r="D56" s="10">
        <v>10</v>
      </c>
      <c r="E56" s="10">
        <v>200</v>
      </c>
      <c r="F56" s="15" t="s">
        <v>62</v>
      </c>
      <c r="G56" s="1">
        <f t="shared" si="6"/>
        <v>10</v>
      </c>
    </row>
    <row r="57" spans="4:7">
      <c r="D57" s="10">
        <v>10</v>
      </c>
      <c r="E57" s="10">
        <v>204</v>
      </c>
      <c r="F57" s="15" t="s">
        <v>62</v>
      </c>
      <c r="G57" s="1">
        <f t="shared" si="6"/>
        <v>10</v>
      </c>
    </row>
    <row r="58" spans="4:7">
      <c r="D58" s="10">
        <v>11</v>
      </c>
      <c r="E58" s="10">
        <v>208</v>
      </c>
      <c r="F58" s="15" t="s">
        <v>62</v>
      </c>
      <c r="G58" s="1">
        <f t="shared" si="6"/>
        <v>10</v>
      </c>
    </row>
    <row r="59" spans="4:7">
      <c r="D59" s="10">
        <v>11</v>
      </c>
      <c r="E59" s="16">
        <v>212</v>
      </c>
      <c r="F59" s="15" t="s">
        <v>62</v>
      </c>
      <c r="G59" s="1">
        <f t="shared" si="6"/>
        <v>10</v>
      </c>
    </row>
    <row r="60" spans="4:7">
      <c r="D60" s="10">
        <v>11</v>
      </c>
      <c r="E60" s="10">
        <v>215</v>
      </c>
      <c r="F60" s="15" t="s">
        <v>62</v>
      </c>
      <c r="G60" s="1">
        <f t="shared" si="6"/>
        <v>10</v>
      </c>
    </row>
    <row r="61" spans="4:7">
      <c r="D61" s="10">
        <v>11</v>
      </c>
      <c r="E61" s="10">
        <v>218</v>
      </c>
      <c r="F61" s="15" t="s">
        <v>62</v>
      </c>
      <c r="G61" s="1">
        <f t="shared" si="6"/>
        <v>10</v>
      </c>
    </row>
    <row r="62" spans="4:7">
      <c r="D62" s="10">
        <v>11</v>
      </c>
      <c r="E62" s="10">
        <v>221</v>
      </c>
      <c r="F62" s="15" t="s">
        <v>62</v>
      </c>
      <c r="G62" s="1">
        <f t="shared" si="6"/>
        <v>10</v>
      </c>
    </row>
    <row r="63" spans="4:7">
      <c r="D63" s="10">
        <v>11</v>
      </c>
      <c r="E63" s="10">
        <v>224</v>
      </c>
      <c r="F63" s="15" t="s">
        <v>62</v>
      </c>
      <c r="G63" s="1">
        <f t="shared" si="6"/>
        <v>10</v>
      </c>
    </row>
    <row r="64" spans="4:7">
      <c r="D64" s="10">
        <v>11</v>
      </c>
      <c r="E64" s="10">
        <v>227</v>
      </c>
      <c r="F64" s="15" t="s">
        <v>62</v>
      </c>
      <c r="G64" s="1">
        <f t="shared" si="6"/>
        <v>10</v>
      </c>
    </row>
    <row r="65" spans="4:7">
      <c r="D65" s="10">
        <v>12</v>
      </c>
      <c r="E65" s="10">
        <v>230</v>
      </c>
      <c r="F65" s="19" t="s">
        <v>63</v>
      </c>
      <c r="G65" s="1">
        <f t="shared" si="6"/>
        <v>11</v>
      </c>
    </row>
    <row r="66" spans="4:7">
      <c r="D66" s="10">
        <v>12</v>
      </c>
      <c r="E66" s="10">
        <v>233</v>
      </c>
      <c r="F66" s="19" t="s">
        <v>63</v>
      </c>
      <c r="G66" s="1">
        <f t="shared" si="6"/>
        <v>11</v>
      </c>
    </row>
    <row r="67" spans="4:7">
      <c r="D67" s="10">
        <v>12</v>
      </c>
      <c r="E67" s="10">
        <v>236</v>
      </c>
      <c r="F67" s="19" t="s">
        <v>63</v>
      </c>
      <c r="G67" s="1">
        <f t="shared" si="6"/>
        <v>11</v>
      </c>
    </row>
    <row r="68" spans="4:7">
      <c r="D68" s="10">
        <v>12</v>
      </c>
      <c r="E68" s="10">
        <v>239</v>
      </c>
      <c r="F68" s="19" t="s">
        <v>63</v>
      </c>
      <c r="G68" s="1">
        <f t="shared" si="6"/>
        <v>11</v>
      </c>
    </row>
    <row r="69" spans="4:7">
      <c r="D69" s="10">
        <v>12</v>
      </c>
      <c r="E69" s="10">
        <v>242</v>
      </c>
      <c r="F69" s="19" t="s">
        <v>63</v>
      </c>
      <c r="G69" s="1">
        <f t="shared" si="6"/>
        <v>11</v>
      </c>
    </row>
    <row r="70" spans="4:7">
      <c r="D70" s="10">
        <v>12</v>
      </c>
      <c r="E70" s="10">
        <v>245</v>
      </c>
      <c r="F70" s="19" t="s">
        <v>63</v>
      </c>
      <c r="G70" s="1">
        <f t="shared" si="6"/>
        <v>11</v>
      </c>
    </row>
    <row r="71" spans="4:7">
      <c r="D71" s="10">
        <v>12</v>
      </c>
      <c r="E71" s="10">
        <v>248</v>
      </c>
      <c r="F71" s="19" t="s">
        <v>63</v>
      </c>
      <c r="G71" s="1">
        <f t="shared" si="6"/>
        <v>11</v>
      </c>
    </row>
    <row r="72" spans="4:7">
      <c r="D72" s="10">
        <v>12</v>
      </c>
      <c r="E72" s="10">
        <v>250</v>
      </c>
      <c r="F72" s="19" t="s">
        <v>63</v>
      </c>
      <c r="G72" s="1">
        <f t="shared" si="6"/>
        <v>11</v>
      </c>
    </row>
    <row r="73" spans="4:6">
      <c r="D73" s="10">
        <v>12</v>
      </c>
      <c r="E73" s="10">
        <v>250</v>
      </c>
      <c r="F73" s="19" t="s">
        <v>63</v>
      </c>
    </row>
    <row r="74" spans="4:6">
      <c r="D74" s="10">
        <v>12</v>
      </c>
      <c r="E74" s="10">
        <v>250</v>
      </c>
      <c r="F74" s="19" t="s">
        <v>63</v>
      </c>
    </row>
    <row r="75" spans="4:6">
      <c r="D75" s="10">
        <v>12</v>
      </c>
      <c r="E75" s="10">
        <v>250</v>
      </c>
      <c r="F75" s="19" t="s">
        <v>63</v>
      </c>
    </row>
    <row r="76" spans="4:6">
      <c r="D76" s="10">
        <v>12</v>
      </c>
      <c r="E76" s="10">
        <v>250</v>
      </c>
      <c r="F76" s="19" t="s">
        <v>63</v>
      </c>
    </row>
    <row r="77" spans="4:6">
      <c r="D77" s="10">
        <v>12</v>
      </c>
      <c r="E77" s="10">
        <v>250</v>
      </c>
      <c r="F77" s="19" t="s">
        <v>63</v>
      </c>
    </row>
    <row r="78" spans="4:6">
      <c r="D78" s="10">
        <v>12</v>
      </c>
      <c r="E78" s="10">
        <v>250</v>
      </c>
      <c r="F78" s="19" t="s">
        <v>63</v>
      </c>
    </row>
    <row r="79" spans="4:6">
      <c r="D79" s="10">
        <v>12</v>
      </c>
      <c r="E79" s="10">
        <v>250</v>
      </c>
      <c r="F79" s="19" t="s">
        <v>64</v>
      </c>
    </row>
    <row r="80" spans="4:6">
      <c r="D80" s="10">
        <v>12</v>
      </c>
      <c r="E80" s="10">
        <v>250</v>
      </c>
      <c r="F80" s="19" t="s">
        <v>64</v>
      </c>
    </row>
    <row r="81" spans="4:6">
      <c r="D81" s="10">
        <v>12</v>
      </c>
      <c r="E81" s="10">
        <v>250</v>
      </c>
      <c r="F81" s="19" t="s">
        <v>64</v>
      </c>
    </row>
    <row r="82" spans="4:6">
      <c r="D82" s="10">
        <v>12</v>
      </c>
      <c r="E82" s="10">
        <v>250</v>
      </c>
      <c r="F82" s="19" t="s">
        <v>64</v>
      </c>
    </row>
    <row r="83" spans="4:6">
      <c r="D83" s="10">
        <v>12</v>
      </c>
      <c r="E83" s="10">
        <v>250</v>
      </c>
      <c r="F83" s="19" t="s">
        <v>64</v>
      </c>
    </row>
    <row r="84" spans="4:6">
      <c r="D84" s="10">
        <v>12</v>
      </c>
      <c r="E84" s="10">
        <v>250</v>
      </c>
      <c r="F84" s="19" t="s">
        <v>64</v>
      </c>
    </row>
    <row r="85" spans="4:6">
      <c r="D85" s="10">
        <v>12</v>
      </c>
      <c r="E85" s="10">
        <v>250</v>
      </c>
      <c r="F85" s="19" t="s">
        <v>64</v>
      </c>
    </row>
    <row r="86" spans="4:6">
      <c r="D86" s="10">
        <v>12</v>
      </c>
      <c r="E86" s="10">
        <v>250</v>
      </c>
      <c r="F86" s="19" t="s">
        <v>64</v>
      </c>
    </row>
    <row r="87" spans="4:6">
      <c r="D87" s="10">
        <v>12</v>
      </c>
      <c r="E87" s="10">
        <v>250</v>
      </c>
      <c r="F87" s="19" t="s">
        <v>64</v>
      </c>
    </row>
    <row r="88" spans="4:6">
      <c r="D88" s="10">
        <v>12</v>
      </c>
      <c r="E88" s="10">
        <v>250</v>
      </c>
      <c r="F88" s="19" t="s">
        <v>64</v>
      </c>
    </row>
    <row r="89" spans="4:6">
      <c r="D89" s="10">
        <v>12</v>
      </c>
      <c r="E89" s="10">
        <v>250</v>
      </c>
      <c r="F89" s="19" t="s">
        <v>64</v>
      </c>
    </row>
    <row r="90" spans="4:6">
      <c r="D90" s="10">
        <v>12</v>
      </c>
      <c r="E90" s="10">
        <v>250</v>
      </c>
      <c r="F90" s="19" t="s">
        <v>64</v>
      </c>
    </row>
    <row r="91" spans="4:6">
      <c r="D91" s="10">
        <v>12</v>
      </c>
      <c r="E91" s="10">
        <v>250</v>
      </c>
      <c r="F91" s="19" t="s">
        <v>64</v>
      </c>
    </row>
    <row r="92" spans="4:6">
      <c r="D92" s="10">
        <v>12</v>
      </c>
      <c r="E92" s="10">
        <v>250</v>
      </c>
      <c r="F92" s="19" t="s">
        <v>64</v>
      </c>
    </row>
    <row r="93" spans="4:6">
      <c r="D93" s="10">
        <v>12</v>
      </c>
      <c r="E93" s="10">
        <v>250</v>
      </c>
      <c r="F93" s="19" t="s">
        <v>64</v>
      </c>
    </row>
    <row r="94" spans="4:6">
      <c r="D94" s="10">
        <v>12</v>
      </c>
      <c r="E94" s="10">
        <v>250</v>
      </c>
      <c r="F94" s="19" t="s">
        <v>64</v>
      </c>
    </row>
    <row r="95" spans="4:6">
      <c r="D95" s="10">
        <v>12</v>
      </c>
      <c r="E95" s="10">
        <v>250</v>
      </c>
      <c r="F95" s="19" t="s">
        <v>64</v>
      </c>
    </row>
    <row r="96" spans="4:6">
      <c r="D96" s="10">
        <v>12</v>
      </c>
      <c r="E96" s="10">
        <v>250</v>
      </c>
      <c r="F96" s="19" t="s">
        <v>64</v>
      </c>
    </row>
    <row r="97" spans="4:6">
      <c r="D97" s="10">
        <v>12</v>
      </c>
      <c r="E97" s="10">
        <v>250</v>
      </c>
      <c r="F97" s="19" t="s">
        <v>64</v>
      </c>
    </row>
    <row r="98" spans="4:6">
      <c r="D98" s="10">
        <v>12</v>
      </c>
      <c r="E98" s="10">
        <v>250</v>
      </c>
      <c r="F98" s="19" t="s">
        <v>64</v>
      </c>
    </row>
    <row r="99" spans="4:6">
      <c r="D99" s="10">
        <v>12</v>
      </c>
      <c r="E99" s="10">
        <v>250</v>
      </c>
      <c r="F99" s="19" t="s">
        <v>64</v>
      </c>
    </row>
    <row r="100" spans="4:6">
      <c r="D100" s="10">
        <v>12</v>
      </c>
      <c r="E100" s="10">
        <v>250</v>
      </c>
      <c r="F100" s="19" t="s">
        <v>64</v>
      </c>
    </row>
    <row r="101" spans="4:6">
      <c r="D101" s="10">
        <v>12</v>
      </c>
      <c r="E101" s="10">
        <v>250</v>
      </c>
      <c r="F101" s="19" t="s">
        <v>64</v>
      </c>
    </row>
    <row r="102" spans="4:6">
      <c r="D102" s="10">
        <v>12</v>
      </c>
      <c r="E102" s="10">
        <v>250</v>
      </c>
      <c r="F102" s="19" t="s">
        <v>64</v>
      </c>
    </row>
    <row r="103" spans="4:6">
      <c r="D103" s="10">
        <v>12</v>
      </c>
      <c r="E103" s="10">
        <v>250</v>
      </c>
      <c r="F103" s="19" t="s">
        <v>64</v>
      </c>
    </row>
    <row r="104" spans="4:6">
      <c r="D104" s="10">
        <v>12</v>
      </c>
      <c r="E104" s="10">
        <v>250</v>
      </c>
      <c r="F104" s="19" t="s">
        <v>64</v>
      </c>
    </row>
    <row r="105" spans="4:6">
      <c r="D105" s="10">
        <v>12</v>
      </c>
      <c r="E105" s="10">
        <v>250</v>
      </c>
      <c r="F105" s="19" t="s">
        <v>64</v>
      </c>
    </row>
    <row r="106" spans="4:6">
      <c r="D106" s="10">
        <v>12</v>
      </c>
      <c r="E106" s="10">
        <v>250</v>
      </c>
      <c r="F106" s="19" t="s">
        <v>64</v>
      </c>
    </row>
    <row r="107" spans="4:6">
      <c r="D107" s="10">
        <v>12</v>
      </c>
      <c r="E107" s="10">
        <v>250</v>
      </c>
      <c r="F107" s="19" t="s">
        <v>64</v>
      </c>
    </row>
    <row r="108" spans="4:6">
      <c r="D108" s="10">
        <v>12</v>
      </c>
      <c r="E108" s="10">
        <v>250</v>
      </c>
      <c r="F108" s="19" t="s">
        <v>64</v>
      </c>
    </row>
    <row r="109" spans="4:6">
      <c r="D109" s="10">
        <v>12</v>
      </c>
      <c r="E109" s="16">
        <v>250</v>
      </c>
      <c r="F109" s="19" t="s">
        <v>64</v>
      </c>
    </row>
    <row r="110" spans="4:6">
      <c r="D110" s="10">
        <v>12</v>
      </c>
      <c r="E110" s="10">
        <v>250</v>
      </c>
      <c r="F110" s="19" t="s">
        <v>64</v>
      </c>
    </row>
    <row r="111" spans="4:6">
      <c r="D111" s="10">
        <v>12</v>
      </c>
      <c r="E111" s="10">
        <v>250</v>
      </c>
      <c r="F111" s="19" t="s">
        <v>64</v>
      </c>
    </row>
    <row r="112" spans="4:6">
      <c r="D112" s="10">
        <v>12</v>
      </c>
      <c r="E112" s="10">
        <v>250</v>
      </c>
      <c r="F112" s="19" t="s">
        <v>64</v>
      </c>
    </row>
    <row r="113" spans="4:6">
      <c r="D113" s="10">
        <v>12</v>
      </c>
      <c r="E113" s="10">
        <v>250</v>
      </c>
      <c r="F113" s="19" t="s">
        <v>64</v>
      </c>
    </row>
    <row r="114" spans="4:6">
      <c r="D114" s="10">
        <v>12</v>
      </c>
      <c r="E114" s="10">
        <v>250</v>
      </c>
      <c r="F114" s="19" t="s">
        <v>64</v>
      </c>
    </row>
    <row r="115" spans="4:6">
      <c r="D115" s="10">
        <v>12</v>
      </c>
      <c r="E115" s="10">
        <v>250</v>
      </c>
      <c r="F115" s="19" t="s">
        <v>64</v>
      </c>
    </row>
    <row r="116" spans="4:6">
      <c r="D116" s="10">
        <v>12</v>
      </c>
      <c r="E116" s="10">
        <v>250</v>
      </c>
      <c r="F116" s="19" t="s">
        <v>64</v>
      </c>
    </row>
    <row r="117" spans="4:6">
      <c r="D117" s="10">
        <v>12</v>
      </c>
      <c r="E117" s="10">
        <v>250</v>
      </c>
      <c r="F117" s="19" t="s">
        <v>64</v>
      </c>
    </row>
    <row r="118" spans="4:6">
      <c r="D118" s="10">
        <v>12</v>
      </c>
      <c r="E118" s="10">
        <v>250</v>
      </c>
      <c r="F118" s="19" t="s">
        <v>64</v>
      </c>
    </row>
    <row r="119" spans="4:6">
      <c r="D119" s="10">
        <v>12</v>
      </c>
      <c r="E119" s="10">
        <v>250</v>
      </c>
      <c r="F119" s="19" t="s">
        <v>64</v>
      </c>
    </row>
    <row r="120" spans="4:6">
      <c r="D120" s="10">
        <v>12</v>
      </c>
      <c r="E120" s="10">
        <v>250</v>
      </c>
      <c r="F120" s="19" t="s">
        <v>64</v>
      </c>
    </row>
    <row r="121" spans="4:6">
      <c r="D121" s="10">
        <v>12</v>
      </c>
      <c r="E121" s="10">
        <v>250</v>
      </c>
      <c r="F121" s="19" t="s">
        <v>64</v>
      </c>
    </row>
    <row r="122" spans="4:6">
      <c r="D122" s="10">
        <v>12</v>
      </c>
      <c r="E122" s="10">
        <v>250</v>
      </c>
      <c r="F122" s="19" t="s">
        <v>64</v>
      </c>
    </row>
    <row r="123" spans="4:6">
      <c r="D123" s="10">
        <v>12</v>
      </c>
      <c r="E123" s="10">
        <v>250</v>
      </c>
      <c r="F123" s="19" t="s">
        <v>64</v>
      </c>
    </row>
    <row r="124" spans="4:6">
      <c r="D124" s="10">
        <v>12</v>
      </c>
      <c r="E124" s="10">
        <v>250</v>
      </c>
      <c r="F124" s="19" t="s">
        <v>64</v>
      </c>
    </row>
    <row r="125" spans="4:6">
      <c r="D125" s="10">
        <v>12</v>
      </c>
      <c r="E125" s="10">
        <v>250</v>
      </c>
      <c r="F125" s="19" t="s">
        <v>64</v>
      </c>
    </row>
    <row r="126" spans="4:6">
      <c r="D126" s="10">
        <v>12</v>
      </c>
      <c r="E126" s="10">
        <v>250</v>
      </c>
      <c r="F126" s="19" t="s">
        <v>64</v>
      </c>
    </row>
    <row r="127" spans="4:6">
      <c r="D127" s="10">
        <v>12</v>
      </c>
      <c r="E127" s="10">
        <v>250</v>
      </c>
      <c r="F127" s="19" t="s">
        <v>64</v>
      </c>
    </row>
    <row r="128" spans="4:6">
      <c r="D128" s="10">
        <v>12</v>
      </c>
      <c r="E128" s="10">
        <v>250</v>
      </c>
      <c r="F128" s="19" t="s">
        <v>64</v>
      </c>
    </row>
    <row r="129" spans="4:6">
      <c r="D129" s="10">
        <v>12</v>
      </c>
      <c r="E129" s="16">
        <v>250</v>
      </c>
      <c r="F129" s="19" t="s">
        <v>64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pane xSplit="3" ySplit="4" topLeftCell="D5" activePane="bottomRight" state="frozen"/>
      <selection/>
      <selection pane="topRight"/>
      <selection pane="bottomLeft"/>
      <selection pane="bottomRight" activeCell="G7" sqref="G7"/>
    </sheetView>
  </sheetViews>
  <sheetFormatPr defaultColWidth="9" defaultRowHeight="13.5"/>
  <cols>
    <col min="1" max="4" width="9" style="1"/>
    <col min="5" max="5" width="20.25" style="1" customWidth="1"/>
    <col min="6" max="8" width="9" style="1"/>
    <col min="9" max="9" width="16" style="1" customWidth="1"/>
    <col min="10" max="10" width="12.625" style="1" customWidth="1"/>
    <col min="11" max="11" width="28.75" style="1" customWidth="1"/>
    <col min="12" max="16384" width="9" style="1"/>
  </cols>
  <sheetData>
    <row r="1" spans="1:3">
      <c r="A1" s="1" t="s">
        <v>32</v>
      </c>
      <c r="B1" s="1" t="s">
        <v>33</v>
      </c>
      <c r="C1" s="1" t="s">
        <v>34</v>
      </c>
    </row>
    <row r="2" spans="1:2">
      <c r="A2" s="1" t="s">
        <v>35</v>
      </c>
      <c r="B2" s="1" t="s">
        <v>36</v>
      </c>
    </row>
    <row r="3" spans="1:1">
      <c r="A3" s="1" t="s">
        <v>37</v>
      </c>
    </row>
    <row r="4" spans="1:1">
      <c r="A4" s="1" t="s">
        <v>38</v>
      </c>
    </row>
    <row r="5" spans="6:11">
      <c r="F5" s="1" t="s">
        <v>65</v>
      </c>
      <c r="G5" s="1" t="s">
        <v>45</v>
      </c>
      <c r="K5" s="6" t="str">
        <f>$A$1&amp;_xlfn.TEXTJOIN($C$1,1,K6:K10)&amp;$A$2</f>
        <v>[{"ItemId":10001,"Num":8},{"ItemId":50004,"Num":50000}]</v>
      </c>
    </row>
    <row r="6" spans="5:11">
      <c r="E6" s="2" t="s">
        <v>66</v>
      </c>
      <c r="F6" s="1">
        <f>_xlfn.XLOOKUP(E6,[1]配置!$D$5:$D$87,[1]配置!$B$5:$B$87,"")</f>
        <v>10001</v>
      </c>
      <c r="G6" s="1">
        <v>8</v>
      </c>
      <c r="I6" s="1" t="str">
        <f>IF(F6="","",$B$2&amp;F$5&amp;$B$2&amp;$B$1&amp;F6)</f>
        <v>"ItemId":10001</v>
      </c>
      <c r="J6" s="1" t="str">
        <f>IF(G6="","",$B$2&amp;G$5&amp;$B$2&amp;$B$1&amp;G6)</f>
        <v>"Num":8</v>
      </c>
      <c r="K6" s="1" t="str">
        <f>IF(I6="","",$A$3&amp;_xlfn.TEXTJOIN($C$1,1,I6:J6)&amp;$A$4)</f>
        <v>{"ItemId":10001,"Num":8}</v>
      </c>
    </row>
    <row r="7" spans="5:11">
      <c r="E7" s="3" t="s">
        <v>67</v>
      </c>
      <c r="F7" s="1">
        <f>_xlfn.XLOOKUP(E7,[1]配置!$D$5:$D$87,[1]配置!$B$5:$B$87,"")</f>
        <v>50004</v>
      </c>
      <c r="G7" s="1">
        <v>50000</v>
      </c>
      <c r="I7" s="1" t="str">
        <f>IF(F7="","",$B$2&amp;F$5&amp;$B$2&amp;$B$1&amp;F7)</f>
        <v>"ItemId":50004</v>
      </c>
      <c r="J7" s="1" t="str">
        <f>IF(G7="","",$B$2&amp;G$5&amp;$B$2&amp;$B$1&amp;G7)</f>
        <v>"Num":50000</v>
      </c>
      <c r="K7" s="1" t="str">
        <f>IF(I7="","",$A$3&amp;_xlfn.TEXTJOIN($C$1,1,I7:J7)&amp;$A$4)</f>
        <v>{"ItemId":50004,"Num":50000}</v>
      </c>
    </row>
    <row r="8" spans="9:11">
      <c r="I8" s="1" t="str">
        <f>IF(F8="","",$B$2&amp;F$5&amp;$B$2&amp;$B$1&amp;F8)</f>
        <v/>
      </c>
      <c r="J8" s="1" t="str">
        <f>IF(G8="","",$B$2&amp;G$5&amp;$B$2&amp;$B$1&amp;G8)</f>
        <v/>
      </c>
      <c r="K8" s="1" t="str">
        <f>IF(I8="","",$A$3&amp;_xlfn.TEXTJOIN($C$1,1,I8:J8)&amp;$A$4)</f>
        <v/>
      </c>
    </row>
    <row r="9" spans="9:11">
      <c r="I9" s="1" t="str">
        <f>IF(F9="","",$B$2&amp;F$5&amp;$B$2&amp;$B$1&amp;F9)</f>
        <v/>
      </c>
      <c r="J9" s="1" t="str">
        <f>IF(G9="","",$B$2&amp;G$5&amp;$B$2&amp;$B$1&amp;G9)</f>
        <v/>
      </c>
      <c r="K9" s="1" t="str">
        <f>IF(I9="","",$A$3&amp;_xlfn.TEXTJOIN($C$1,1,I9:J9)&amp;$A$4)</f>
        <v/>
      </c>
    </row>
    <row r="10" spans="9:11">
      <c r="I10" s="1" t="str">
        <f>IF(F10="","",$B$2&amp;F$5&amp;$B$2&amp;$B$1&amp;F10)</f>
        <v/>
      </c>
      <c r="J10" s="1" t="str">
        <f>IF(G10="","",$B$2&amp;G$5&amp;$B$2&amp;$B$1&amp;G10)</f>
        <v/>
      </c>
      <c r="K10" s="1" t="str">
        <f>IF(I10="","",$A$3&amp;_xlfn.TEXTJOIN($C$1,1,I10:J10)&amp;$A$4)</f>
        <v/>
      </c>
    </row>
    <row r="16" spans="6:11">
      <c r="F16" s="1" t="s">
        <v>65</v>
      </c>
      <c r="G16" s="1" t="s">
        <v>45</v>
      </c>
      <c r="K16" s="6" t="str">
        <f>$A$1&amp;_xlfn.TEXTJOIN($C$1,1,K17:K21)&amp;$A$2</f>
        <v>[{"ItemId":10002,"Num":5},{"ItemId":60012,"Num":1}]</v>
      </c>
    </row>
    <row r="17" spans="5:11">
      <c r="E17" s="4" t="s">
        <v>68</v>
      </c>
      <c r="F17" s="1">
        <f>_xlfn.XLOOKUP(E17,[1]配置!$D$5:$D$87,[1]配置!$B$5:$B$87,"")</f>
        <v>10002</v>
      </c>
      <c r="G17" s="1">
        <v>5</v>
      </c>
      <c r="I17" s="1" t="str">
        <f>IF(F17="","",$B$2&amp;F$5&amp;$B$2&amp;$B$1&amp;F17)</f>
        <v>"ItemId":10002</v>
      </c>
      <c r="J17" s="1" t="str">
        <f>IF(G17="","",$B$2&amp;G$5&amp;$B$2&amp;$B$1&amp;G17)</f>
        <v>"Num":5</v>
      </c>
      <c r="K17" s="1" t="str">
        <f>IF(I17="","",$A$3&amp;_xlfn.TEXTJOIN($C$1,1,I17:J17)&amp;$A$4)</f>
        <v>{"ItemId":10002,"Num":5}</v>
      </c>
    </row>
    <row r="18" spans="5:11">
      <c r="E18" s="5" t="s">
        <v>69</v>
      </c>
      <c r="F18" s="1">
        <f>_xlfn.XLOOKUP(E18,[1]配置!$D$5:$D$87,[1]配置!$B$5:$B$87,"")</f>
        <v>60012</v>
      </c>
      <c r="G18" s="1">
        <v>1</v>
      </c>
      <c r="I18" s="1" t="str">
        <f>IF(F18="","",$B$2&amp;F$5&amp;$B$2&amp;$B$1&amp;F18)</f>
        <v>"ItemId":60012</v>
      </c>
      <c r="J18" s="1" t="str">
        <f>IF(G18="","",$B$2&amp;G$5&amp;$B$2&amp;$B$1&amp;G18)</f>
        <v>"Num":1</v>
      </c>
      <c r="K18" s="1" t="str">
        <f>IF(I18="","",$A$3&amp;_xlfn.TEXTJOIN($C$1,1,I18:J18)&amp;$A$4)</f>
        <v>{"ItemId":60012,"Num":1}</v>
      </c>
    </row>
    <row r="19" spans="9:11">
      <c r="I19" s="1" t="str">
        <f>IF(F19="","",$B$2&amp;F$5&amp;$B$2&amp;$B$1&amp;F19)</f>
        <v/>
      </c>
      <c r="J19" s="1" t="str">
        <f>IF(G19="","",$B$2&amp;G$5&amp;$B$2&amp;$B$1&amp;G19)</f>
        <v/>
      </c>
      <c r="K19" s="1" t="str">
        <f>IF(I19="","",$A$3&amp;_xlfn.TEXTJOIN($C$1,1,I19:J19)&amp;$A$4)</f>
        <v/>
      </c>
    </row>
    <row r="20" spans="9:11">
      <c r="I20" s="1" t="str">
        <f>IF(F20="","",$B$2&amp;F$5&amp;$B$2&amp;$B$1&amp;F20)</f>
        <v/>
      </c>
      <c r="J20" s="1" t="str">
        <f>IF(G20="","",$B$2&amp;G$5&amp;$B$2&amp;$B$1&amp;G20)</f>
        <v/>
      </c>
      <c r="K20" s="1" t="str">
        <f>IF(I20="","",$A$3&amp;_xlfn.TEXTJOIN($C$1,1,I20:J20)&amp;$A$4)</f>
        <v/>
      </c>
    </row>
    <row r="21" spans="9:11">
      <c r="I21" s="1" t="str">
        <f>IF(F21="","",$B$2&amp;F$5&amp;$B$2&amp;$B$1&amp;F21)</f>
        <v/>
      </c>
      <c r="J21" s="1" t="str">
        <f>IF(G21="","",$B$2&amp;G$5&amp;$B$2&amp;$B$1&amp;G21)</f>
        <v/>
      </c>
      <c r="K21" s="1" t="str">
        <f>IF(I21="","",$A$3&amp;_xlfn.TEXTJOIN($C$1,1,I21:J21)&amp;$A$4)</f>
        <v/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配置</vt:lpstr>
      <vt:lpstr>条件中转</vt:lpstr>
      <vt:lpstr>奖励中转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XIAZHIWEI</cp:lastModifiedBy>
  <dcterms:created xsi:type="dcterms:W3CDTF">2023-05-12T11:15:00Z</dcterms:created>
  <dcterms:modified xsi:type="dcterms:W3CDTF">2024-12-03T08:13:15Z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