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E3B09E4E-C507-455B-BD94-D581BB351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2" l="1"/>
  <c r="Q35" i="2"/>
  <c r="Q36" i="2"/>
  <c r="I9" i="1"/>
  <c r="I10" i="1"/>
  <c r="AG50" i="2"/>
  <c r="AF59" i="2"/>
  <c r="AH59" i="2" s="1"/>
  <c r="AI59" i="2" s="1"/>
  <c r="AF58" i="2"/>
  <c r="AH58" i="2" s="1"/>
  <c r="AI58" i="2" s="1"/>
  <c r="AF57" i="2"/>
  <c r="AF56" i="2"/>
  <c r="AH56" i="2" s="1"/>
  <c r="AI56" i="2" s="1"/>
  <c r="AF55" i="2"/>
  <c r="AH55" i="2" s="1"/>
  <c r="AI55" i="2" s="1"/>
  <c r="AF54" i="2"/>
  <c r="AJ54" i="2" s="1"/>
  <c r="AF53" i="2"/>
  <c r="AF52" i="2"/>
  <c r="AF51" i="2"/>
  <c r="AF50" i="2"/>
  <c r="AJ50" i="2" s="1"/>
  <c r="AE59" i="2"/>
  <c r="AE58" i="2"/>
  <c r="AE57" i="2"/>
  <c r="AE56" i="2"/>
  <c r="AE55" i="2"/>
  <c r="AE54" i="2"/>
  <c r="AE53" i="2"/>
  <c r="AE52" i="2"/>
  <c r="AE51" i="2"/>
  <c r="AE50" i="2"/>
  <c r="AD59" i="2"/>
  <c r="AD58" i="2"/>
  <c r="AD57" i="2"/>
  <c r="AD56" i="2"/>
  <c r="AD55" i="2"/>
  <c r="AD54" i="2"/>
  <c r="AD53" i="2"/>
  <c r="AD52" i="2"/>
  <c r="AD51" i="2"/>
  <c r="AD50" i="2"/>
  <c r="AC51" i="2"/>
  <c r="AC52" i="2"/>
  <c r="AC53" i="2"/>
  <c r="AC54" i="2"/>
  <c r="AC55" i="2"/>
  <c r="AC56" i="2"/>
  <c r="AC57" i="2"/>
  <c r="AC58" i="2"/>
  <c r="AC59" i="2"/>
  <c r="AG59" i="2" s="1"/>
  <c r="AC50" i="2"/>
  <c r="Y50" i="2"/>
  <c r="Z50" i="2"/>
  <c r="AA50" i="2"/>
  <c r="AB50" i="2"/>
  <c r="Y51" i="2"/>
  <c r="Z51" i="2"/>
  <c r="AA51" i="2"/>
  <c r="AB51" i="2"/>
  <c r="Y52" i="2"/>
  <c r="Z52" i="2"/>
  <c r="AA52" i="2"/>
  <c r="AB52" i="2"/>
  <c r="Y53" i="2"/>
  <c r="Z53" i="2"/>
  <c r="AA53" i="2"/>
  <c r="AB53" i="2"/>
  <c r="Y54" i="2"/>
  <c r="Z54" i="2"/>
  <c r="AA54" i="2"/>
  <c r="AB54" i="2"/>
  <c r="Y55" i="2"/>
  <c r="Z55" i="2"/>
  <c r="AA55" i="2"/>
  <c r="AB55" i="2"/>
  <c r="Y56" i="2"/>
  <c r="Z56" i="2"/>
  <c r="AA56" i="2"/>
  <c r="AB56" i="2"/>
  <c r="Y57" i="2"/>
  <c r="Z57" i="2"/>
  <c r="AA57" i="2"/>
  <c r="AB57" i="2"/>
  <c r="Y58" i="2"/>
  <c r="Z58" i="2"/>
  <c r="AA58" i="2"/>
  <c r="AB58" i="2"/>
  <c r="Y59" i="2"/>
  <c r="Z59" i="2"/>
  <c r="AA59" i="2"/>
  <c r="AB59" i="2"/>
  <c r="X51" i="2"/>
  <c r="AJ51" i="2" s="1"/>
  <c r="X52" i="2"/>
  <c r="AJ52" i="2" s="1"/>
  <c r="X53" i="2"/>
  <c r="AJ53" i="2" s="1"/>
  <c r="X54" i="2"/>
  <c r="X55" i="2"/>
  <c r="AJ55" i="2" s="1"/>
  <c r="X56" i="2"/>
  <c r="AJ56" i="2" s="1"/>
  <c r="X57" i="2"/>
  <c r="X58" i="2"/>
  <c r="X59" i="2"/>
  <c r="AJ59" i="2" s="1"/>
  <c r="X50" i="2"/>
  <c r="T32" i="2"/>
  <c r="D49" i="2"/>
  <c r="T52" i="2"/>
  <c r="T53" i="2"/>
  <c r="T54" i="2"/>
  <c r="T55" i="2"/>
  <c r="T56" i="2"/>
  <c r="T57" i="2"/>
  <c r="T58" i="2"/>
  <c r="T59" i="2"/>
  <c r="T51" i="2"/>
  <c r="AH57" i="2"/>
  <c r="AI57" i="2" s="1"/>
  <c r="AJ58" i="2" l="1"/>
  <c r="X49" i="2" s="1"/>
  <c r="H9" i="1" s="1"/>
  <c r="H10" i="1" s="1"/>
  <c r="AJ57" i="2"/>
  <c r="AG55" i="2"/>
  <c r="AG56" i="2"/>
  <c r="AG57" i="2"/>
  <c r="AG58" i="2"/>
  <c r="O51" i="2" l="1"/>
  <c r="O52" i="2"/>
  <c r="O53" i="2"/>
  <c r="O54" i="2"/>
  <c r="O55" i="2"/>
  <c r="O56" i="2"/>
  <c r="O57" i="2"/>
  <c r="O58" i="2"/>
  <c r="O59" i="2"/>
  <c r="O50" i="2"/>
  <c r="AH54" i="2"/>
  <c r="AH53" i="2"/>
  <c r="AH52" i="2"/>
  <c r="AH51" i="2"/>
  <c r="AH50" i="2"/>
  <c r="I59" i="2"/>
  <c r="J59" i="2" s="1"/>
  <c r="G59" i="2"/>
  <c r="I58" i="2"/>
  <c r="J58" i="2" s="1"/>
  <c r="G58" i="2"/>
  <c r="I57" i="2"/>
  <c r="J57" i="2" s="1"/>
  <c r="G57" i="2"/>
  <c r="I56" i="2"/>
  <c r="J56" i="2" s="1"/>
  <c r="G56" i="2"/>
  <c r="I55" i="2"/>
  <c r="J55" i="2" s="1"/>
  <c r="G55" i="2"/>
  <c r="I54" i="2"/>
  <c r="J54" i="2" s="1"/>
  <c r="G54" i="2"/>
  <c r="I53" i="2"/>
  <c r="J53" i="2" s="1"/>
  <c r="G53" i="2"/>
  <c r="I52" i="2"/>
  <c r="J52" i="2" s="1"/>
  <c r="G52" i="2"/>
  <c r="I51" i="2"/>
  <c r="J51" i="2" s="1"/>
  <c r="G51" i="2"/>
  <c r="I50" i="2"/>
  <c r="J50" i="2" s="1"/>
  <c r="G50" i="2"/>
  <c r="AG51" i="2" l="1"/>
  <c r="AI51" i="2" s="1"/>
  <c r="AI50" i="2"/>
  <c r="AG53" i="2"/>
  <c r="AI53" i="2" s="1"/>
  <c r="AG54" i="2"/>
  <c r="AI54" i="2" s="1"/>
  <c r="AG52" i="2"/>
  <c r="AI52" i="2" s="1"/>
  <c r="Y12" i="2" l="1"/>
  <c r="Q33" i="2"/>
  <c r="Q34" i="2"/>
  <c r="P33" i="2" l="1"/>
  <c r="P34" i="2" s="1"/>
  <c r="P13" i="2"/>
  <c r="Y13" i="2" s="1"/>
  <c r="AB36" i="2"/>
  <c r="AA36" i="2"/>
  <c r="Z36" i="2"/>
  <c r="X36" i="2"/>
  <c r="W36" i="2"/>
  <c r="V36" i="2"/>
  <c r="T36" i="2"/>
  <c r="K36" i="2"/>
  <c r="U36" i="2" s="1"/>
  <c r="AB35" i="2"/>
  <c r="AA35" i="2"/>
  <c r="Z35" i="2"/>
  <c r="X35" i="2"/>
  <c r="W35" i="2"/>
  <c r="V35" i="2"/>
  <c r="T35" i="2"/>
  <c r="K35" i="2"/>
  <c r="U35" i="2" s="1"/>
  <c r="AB34" i="2"/>
  <c r="AA34" i="2"/>
  <c r="Z34" i="2"/>
  <c r="X34" i="2"/>
  <c r="W34" i="2"/>
  <c r="V34" i="2"/>
  <c r="T34" i="2"/>
  <c r="K34" i="2"/>
  <c r="U34" i="2" s="1"/>
  <c r="AB33" i="2"/>
  <c r="AA33" i="2"/>
  <c r="AD33" i="2" s="1"/>
  <c r="Z33" i="2"/>
  <c r="X33" i="2"/>
  <c r="W33" i="2"/>
  <c r="V33" i="2"/>
  <c r="T33" i="2"/>
  <c r="K33" i="2"/>
  <c r="U33" i="2" s="1"/>
  <c r="AB32" i="2"/>
  <c r="AA32" i="2"/>
  <c r="Z32" i="2"/>
  <c r="Y32" i="2"/>
  <c r="X32" i="2"/>
  <c r="W32" i="2"/>
  <c r="V32" i="2"/>
  <c r="K32" i="2"/>
  <c r="U32" i="2" s="1"/>
  <c r="D31" i="2"/>
  <c r="AB16" i="2"/>
  <c r="AA16" i="2"/>
  <c r="AD16" i="2" s="1"/>
  <c r="Z16" i="2"/>
  <c r="X16" i="2"/>
  <c r="W16" i="2"/>
  <c r="V16" i="2"/>
  <c r="T16" i="2"/>
  <c r="K16" i="2"/>
  <c r="U16" i="2" s="1"/>
  <c r="AB15" i="2"/>
  <c r="AA15" i="2"/>
  <c r="AD15" i="2" s="1"/>
  <c r="Z15" i="2"/>
  <c r="X15" i="2"/>
  <c r="W15" i="2"/>
  <c r="V15" i="2"/>
  <c r="T15" i="2"/>
  <c r="K15" i="2"/>
  <c r="U15" i="2" s="1"/>
  <c r="AB14" i="2"/>
  <c r="AA14" i="2"/>
  <c r="Z14" i="2"/>
  <c r="X14" i="2"/>
  <c r="W14" i="2"/>
  <c r="V14" i="2"/>
  <c r="T14" i="2"/>
  <c r="K14" i="2"/>
  <c r="U14" i="2" s="1"/>
  <c r="AB13" i="2"/>
  <c r="AA13" i="2"/>
  <c r="AD13" i="2" s="1"/>
  <c r="Z13" i="2"/>
  <c r="X13" i="2"/>
  <c r="W13" i="2"/>
  <c r="V13" i="2"/>
  <c r="T13" i="2"/>
  <c r="K13" i="2"/>
  <c r="U13" i="2" s="1"/>
  <c r="AB12" i="2"/>
  <c r="AA12" i="2"/>
  <c r="AD12" i="2" s="1"/>
  <c r="Z12" i="2"/>
  <c r="AC12" i="2" s="1"/>
  <c r="X12" i="2"/>
  <c r="W12" i="2"/>
  <c r="V12" i="2"/>
  <c r="T12" i="2"/>
  <c r="K12" i="2"/>
  <c r="U12" i="2" s="1"/>
  <c r="D11" i="2"/>
  <c r="I8" i="1"/>
  <c r="I7" i="1"/>
  <c r="I6" i="1"/>
  <c r="I5" i="1"/>
  <c r="AD36" i="2" l="1"/>
  <c r="AD34" i="2"/>
  <c r="AD14" i="2"/>
  <c r="AE12" i="2"/>
  <c r="AC32" i="2"/>
  <c r="AC13" i="2"/>
  <c r="AE13" i="2" s="1"/>
  <c r="AD32" i="2"/>
  <c r="AD35" i="2"/>
  <c r="AF32" i="2"/>
  <c r="AF12" i="2"/>
  <c r="Y33" i="2"/>
  <c r="AC33" i="2" s="1"/>
  <c r="AE33" i="2" s="1"/>
  <c r="AF13" i="2"/>
  <c r="P14" i="2"/>
  <c r="P35" i="2"/>
  <c r="Y34" i="2"/>
  <c r="AE32" i="2" l="1"/>
  <c r="AF33" i="2"/>
  <c r="AF34" i="2"/>
  <c r="AC34" i="2"/>
  <c r="AE34" i="2" s="1"/>
  <c r="Y14" i="2"/>
  <c r="P15" i="2"/>
  <c r="P36" i="2"/>
  <c r="Y36" i="2" s="1"/>
  <c r="Y35" i="2"/>
  <c r="AF35" i="2" l="1"/>
  <c r="AC35" i="2"/>
  <c r="AE35" i="2" s="1"/>
  <c r="AF36" i="2"/>
  <c r="AC36" i="2"/>
  <c r="AE36" i="2" s="1"/>
  <c r="AF14" i="2"/>
  <c r="AC14" i="2"/>
  <c r="AE14" i="2" s="1"/>
  <c r="P16" i="2"/>
  <c r="Y16" i="2" s="1"/>
  <c r="Y15" i="2"/>
  <c r="T31" i="2" l="1"/>
  <c r="H8" i="1" s="1"/>
  <c r="AF15" i="2"/>
  <c r="AC15" i="2"/>
  <c r="AE15" i="2" s="1"/>
  <c r="AF16" i="2"/>
  <c r="AC16" i="2"/>
  <c r="AE16" i="2" s="1"/>
  <c r="H7" i="1" l="1"/>
  <c r="T11" i="2"/>
  <c r="H6" i="1" s="1"/>
  <c r="H5" i="1" l="1"/>
</calcChain>
</file>

<file path=xl/sharedStrings.xml><?xml version="1.0" encoding="utf-8"?>
<sst xmlns="http://schemas.openxmlformats.org/spreadsheetml/2006/main" count="136" uniqueCount="88">
  <si>
    <t>Id</t>
  </si>
  <si>
    <t>DrawId</t>
  </si>
  <si>
    <t>CardPoolId</t>
  </si>
  <si>
    <t>DrawType</t>
  </si>
  <si>
    <t>DrawTimes</t>
  </si>
  <si>
    <t>FreeCycle</t>
  </si>
  <si>
    <t>Cost</t>
  </si>
  <si>
    <t>DropTeam</t>
  </si>
  <si>
    <t>ButtonName</t>
  </si>
  <si>
    <t>ButtonPic</t>
  </si>
  <si>
    <t>int</t>
  </si>
  <si>
    <t>list[int]</t>
  </si>
  <si>
    <t>主键</t>
  </si>
  <si>
    <t>抽卡Id</t>
  </si>
  <si>
    <r>
      <rPr>
        <sz val="11"/>
        <color rgb="FF000000"/>
        <rFont val="宋体"/>
        <family val="3"/>
        <charset val="134"/>
      </rPr>
      <t>关联卡池</t>
    </r>
  </si>
  <si>
    <r>
      <rPr>
        <sz val="11"/>
        <color rgb="FF000000"/>
        <rFont val="宋体"/>
        <family val="3"/>
        <charset val="134"/>
      </rPr>
      <t>抽卡类型</t>
    </r>
  </si>
  <si>
    <t>抽卡次数</t>
  </si>
  <si>
    <t>免费周期</t>
  </si>
  <si>
    <t>消耗</t>
  </si>
  <si>
    <t>掉落组组合</t>
  </si>
  <si>
    <r>
      <rPr>
        <sz val="11"/>
        <color rgb="FF000000"/>
        <rFont val="宋体"/>
        <family val="3"/>
        <charset val="134"/>
      </rPr>
      <t>保底掉落组</t>
    </r>
  </si>
  <si>
    <r>
      <rPr>
        <sz val="11"/>
        <color rgb="FF000000"/>
        <rFont val="宋体"/>
        <family val="3"/>
        <charset val="134"/>
      </rPr>
      <t>按钮名称</t>
    </r>
  </si>
  <si>
    <r>
      <rPr>
        <sz val="11"/>
        <color rgb="FF000000"/>
        <rFont val="宋体"/>
        <family val="3"/>
        <charset val="134"/>
      </rPr>
      <t>按钮图片</t>
    </r>
  </si>
  <si>
    <t>//序号</t>
  </si>
  <si>
    <t>1 偷车行动
2 史诗偷车行动
3 限时偷车行动
4 惊天偷车行动</t>
  </si>
  <si>
    <t>1 单抽
2 十连</t>
  </si>
  <si>
    <t>点这个按钮抽多少次</t>
  </si>
  <si>
    <t>无免费周期 -1
单位:秒</t>
  </si>
  <si>
    <t>[道具:数量]</t>
  </si>
  <si>
    <t>[掉落组:权重:品质]
1 蓝
2 紫
3 橙
4 红</t>
  </si>
  <si>
    <t>掉落组Id</t>
  </si>
  <si>
    <t>[{"ItemId":10001,"Num":1}]</t>
  </si>
  <si>
    <t>[{"ItemId":10001,"Num":10}]</t>
  </si>
  <si>
    <t>[{"ItemId":10002,"Num":1}]</t>
  </si>
  <si>
    <t>[{"ItemId":10002,"Num":10}]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</si>
  <si>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</si>
  <si>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</si>
  <si>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</si>
  <si>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</si>
  <si>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</si>
  <si>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</si>
  <si>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</si>
  <si>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全车卡招募</t>
    </r>
  </si>
  <si>
    <r>
      <rPr>
        <sz val="11"/>
        <color rgb="FF000000"/>
        <rFont val="宋体"/>
        <family val="3"/>
        <charset val="134"/>
      </rPr>
      <t>60次保底1史诗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</si>
  <si>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</si>
  <si>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</si>
  <si>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权重</t>
    </r>
  </si>
  <si>
    <t>DropTeamId</t>
  </si>
  <si>
    <t>Weight</t>
  </si>
  <si>
    <t>Quality</t>
  </si>
  <si>
    <t>ShowIndex</t>
  </si>
  <si>
    <t>ExtraItemId</t>
  </si>
  <si>
    <t>ExtraNum</t>
  </si>
  <si>
    <t>ExtraItemId2</t>
  </si>
  <si>
    <t>ExtraNum2</t>
  </si>
  <si>
    <r>
      <rPr>
        <sz val="11"/>
        <color rgb="FF000000"/>
        <rFont val="宋体"/>
        <family val="3"/>
        <charset val="134"/>
      </rPr>
      <t>阵营改装件</t>
    </r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</si>
  <si>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</si>
  <si>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史诗车卡</t>
    </r>
  </si>
  <si>
    <t>如果命中1004，从心愿单的8张紫卡中均匀随机一个</t>
  </si>
  <si>
    <t>如果命中1005，从心愿单的8张橙卡中均匀随机一个</t>
  </si>
  <si>
    <r>
      <rPr>
        <b/>
        <sz val="13"/>
        <color rgb="FF44546A"/>
        <rFont val="宋体"/>
        <family val="3"/>
        <charset val="134"/>
      </rPr>
      <t>高级车卡招募</t>
    </r>
  </si>
  <si>
    <r>
      <rPr>
        <sz val="11"/>
        <color rgb="FF000000"/>
        <rFont val="宋体"/>
        <family val="3"/>
        <charset val="134"/>
      </rPr>
      <t>30次保底1史诗</t>
    </r>
  </si>
  <si>
    <r>
      <rPr>
        <sz val="11"/>
        <color rgb="FF000000"/>
        <rFont val="宋体"/>
        <family val="3"/>
        <charset val="134"/>
      </rPr>
      <t>万能改装件</t>
    </r>
  </si>
  <si>
    <t>如果命中2004，从心愿单的8张紫卡中均匀随机一个</t>
  </si>
  <si>
    <t>如果命中2005，从自选的5张中均匀随机一个</t>
  </si>
  <si>
    <t>GuaranteedTeam</t>
    <phoneticPr fontId="3" type="noConversion"/>
  </si>
  <si>
    <t>GuaranteedTeamX10</t>
    <phoneticPr fontId="3" type="noConversion"/>
  </si>
  <si>
    <t>int</t>
    <phoneticPr fontId="3" type="noConversion"/>
  </si>
  <si>
    <t>掉落组Id</t>
    <phoneticPr fontId="3" type="noConversion"/>
  </si>
  <si>
    <t>十次连续不出保底掉落组</t>
    <phoneticPr fontId="3" type="noConversion"/>
  </si>
  <si>
    <t>ExtraItem</t>
    <phoneticPr fontId="5" type="noConversion"/>
  </si>
  <si>
    <t>训练手册</t>
    <phoneticPr fontId="5" type="noConversion"/>
  </si>
  <si>
    <t>神魔车卡招募</t>
  </si>
  <si>
    <t>40次保底1神魔</t>
  </si>
  <si>
    <t>价值</t>
  </si>
  <si>
    <t>道具</t>
  </si>
  <si>
    <t>数量</t>
  </si>
  <si>
    <t>权重</t>
  </si>
  <si>
    <t>概率</t>
  </si>
  <si>
    <t>综合概率</t>
  </si>
  <si>
    <t>万能改装件</t>
  </si>
  <si>
    <t>钻石</t>
  </si>
  <si>
    <t>静海凝晶</t>
  </si>
  <si>
    <t>流金凝晶</t>
  </si>
  <si>
    <t>神魔拆车件</t>
  </si>
  <si>
    <t>机油</t>
    <phoneticPr fontId="5" type="noConversion"/>
  </si>
  <si>
    <t>[{"ItemId":10004,"Num":1}]</t>
    <phoneticPr fontId="3" type="noConversion"/>
  </si>
  <si>
    <t>[{"ItemId":10004,"Num":10}]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</si>
</sst>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0_ "/>
  </numFmts>
  <fonts count="9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b/>
      <sz val="10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DAE3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D22" t="str">
            <v>资源</v>
          </cell>
          <cell r="I22" t="str">
            <v>美元</v>
          </cell>
        </row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Normal="100" workbookViewId="0">
      <pane xSplit="4" ySplit="4" topLeftCell="E5" activePane="bottomRight" state="frozen"/>
      <selection pane="topRight"/>
      <selection pane="bottomLeft"/>
      <selection pane="bottomRight" activeCell="H5" sqref="H5"/>
    </sheetView>
  </sheetViews>
  <sheetFormatPr defaultColWidth="9" defaultRowHeight="13.5" x14ac:dyDescent="0.15"/>
  <cols>
    <col min="1" max="1" width="9.125" style="9" customWidth="1"/>
    <col min="2" max="2" width="11.5" style="9" customWidth="1"/>
    <col min="3" max="3" width="15.375" style="9" customWidth="1"/>
    <col min="4" max="5" width="12.125" style="9" customWidth="1"/>
    <col min="6" max="6" width="15" style="9" customWidth="1"/>
    <col min="7" max="7" width="29.375" style="9" customWidth="1"/>
    <col min="8" max="8" width="45.125" style="9" customWidth="1"/>
    <col min="9" max="9" width="15.875" style="9" customWidth="1"/>
    <col min="10" max="10" width="23.5" style="9" bestFit="1" customWidth="1"/>
    <col min="11" max="11" width="25.5" style="9" customWidth="1"/>
    <col min="12" max="12" width="12.375" style="9" customWidth="1"/>
    <col min="13" max="16384" width="9" style="1"/>
  </cols>
  <sheetData>
    <row r="1" spans="1:12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6" t="s">
        <v>65</v>
      </c>
      <c r="J1" s="16" t="s">
        <v>66</v>
      </c>
      <c r="K1" s="4" t="s">
        <v>8</v>
      </c>
      <c r="L1" s="4" t="s">
        <v>9</v>
      </c>
    </row>
    <row r="2" spans="1:12" x14ac:dyDescent="0.15">
      <c r="A2" s="4" t="s">
        <v>10</v>
      </c>
      <c r="B2" s="4" t="s">
        <v>10</v>
      </c>
      <c r="C2" s="4" t="s">
        <v>10</v>
      </c>
      <c r="D2" s="4" t="s">
        <v>10</v>
      </c>
      <c r="E2" s="4" t="s">
        <v>10</v>
      </c>
      <c r="F2" s="4" t="s">
        <v>10</v>
      </c>
      <c r="G2" s="4" t="s">
        <v>11</v>
      </c>
      <c r="H2" s="4" t="s">
        <v>11</v>
      </c>
      <c r="I2" s="4" t="s">
        <v>10</v>
      </c>
      <c r="J2" s="16" t="s">
        <v>67</v>
      </c>
      <c r="K2" s="4" t="s">
        <v>10</v>
      </c>
      <c r="L2" s="4" t="s">
        <v>10</v>
      </c>
    </row>
    <row r="3" spans="1:12" x14ac:dyDescent="0.15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16" t="s">
        <v>69</v>
      </c>
      <c r="K3" s="4" t="s">
        <v>21</v>
      </c>
      <c r="L3" s="4" t="s">
        <v>22</v>
      </c>
    </row>
    <row r="4" spans="1:12" ht="126" customHeight="1" x14ac:dyDescent="0.15">
      <c r="A4" s="14" t="s">
        <v>23</v>
      </c>
      <c r="B4" s="4" t="s">
        <v>13</v>
      </c>
      <c r="C4" s="14" t="s">
        <v>24</v>
      </c>
      <c r="D4" s="14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4" t="s">
        <v>30</v>
      </c>
      <c r="J4" s="15" t="s">
        <v>68</v>
      </c>
      <c r="K4" s="4" t="s">
        <v>21</v>
      </c>
      <c r="L4" s="4" t="s">
        <v>22</v>
      </c>
    </row>
    <row r="5" spans="1:12" x14ac:dyDescent="0.15">
      <c r="A5" s="9">
        <v>1</v>
      </c>
      <c r="B5" s="9">
        <v>1001</v>
      </c>
      <c r="C5" s="9">
        <v>1</v>
      </c>
      <c r="D5" s="9">
        <v>1</v>
      </c>
      <c r="E5" s="9">
        <v>1</v>
      </c>
      <c r="F5" s="9">
        <v>-1</v>
      </c>
      <c r="G5" s="9" t="s">
        <v>31</v>
      </c>
      <c r="H5" s="9" t="str">
        <f>中转!T11</f>
        <v>[{"DropTeamId":1005,"Weight":205,"Quality":3,"DrawType":2,"ShowIndex":0,"ExtraItemId":50004,"ExtraNum":1200,"ExtraItemId2":50006,"ExtraNum2":0},{"DropTeamId":1004,"Weight":2250,"Quality":2,"DrawType":1,"ShowIndex":1,"ExtraItemId":50004,"ExtraNum":600,"ExtraItemId2":50006,"ExtraNum2":0},{"DropTeamId":1003,"Weight":50,"Quality":3,"DrawType":0,"ShowIndex":2,"ExtraItemId":50004,"ExtraNum":1600,"ExtraItemId2":50006,"ExtraNum2":0},{"DropTeamId":1002,"Weight":1500,"Quality":2,"DrawType":0,"ShowIndex":3,"ExtraItemId":50004,"ExtraNum":800,"ExtraItemId2":50006,"ExtraNum2":0},{"DropTeamId":1001,"Weight":5995,"Quality":1,"DrawType":0,"ShowIndex":4,"ExtraItemId":50004,"ExtraNum":300,"ExtraItemId2":50006,"ExtraNum2":0}]</v>
      </c>
      <c r="I5" s="9">
        <f>中转!J16</f>
        <v>1005</v>
      </c>
      <c r="J5" s="9">
        <v>1004</v>
      </c>
    </row>
    <row r="6" spans="1:12" x14ac:dyDescent="0.15">
      <c r="A6" s="9">
        <v>2</v>
      </c>
      <c r="B6" s="9">
        <v>1002</v>
      </c>
      <c r="C6" s="9">
        <v>1</v>
      </c>
      <c r="D6" s="9">
        <v>2</v>
      </c>
      <c r="E6" s="9">
        <v>10</v>
      </c>
      <c r="F6" s="9">
        <v>-1</v>
      </c>
      <c r="G6" s="9" t="s">
        <v>32</v>
      </c>
      <c r="H6" s="9" t="str">
        <f>中转!T11</f>
        <v>[{"DropTeamId":1005,"Weight":205,"Quality":3,"DrawType":2,"ShowIndex":0,"ExtraItemId":50004,"ExtraNum":1200,"ExtraItemId2":50006,"ExtraNum2":0},{"DropTeamId":1004,"Weight":2250,"Quality":2,"DrawType":1,"ShowIndex":1,"ExtraItemId":50004,"ExtraNum":600,"ExtraItemId2":50006,"ExtraNum2":0},{"DropTeamId":1003,"Weight":50,"Quality":3,"DrawType":0,"ShowIndex":2,"ExtraItemId":50004,"ExtraNum":1600,"ExtraItemId2":50006,"ExtraNum2":0},{"DropTeamId":1002,"Weight":1500,"Quality":2,"DrawType":0,"ShowIndex":3,"ExtraItemId":50004,"ExtraNum":800,"ExtraItemId2":50006,"ExtraNum2":0},{"DropTeamId":1001,"Weight":5995,"Quality":1,"DrawType":0,"ShowIndex":4,"ExtraItemId":50004,"ExtraNum":300,"ExtraItemId2":50006,"ExtraNum2":0}]</v>
      </c>
      <c r="I6" s="9">
        <f>中转!J16</f>
        <v>1005</v>
      </c>
      <c r="J6" s="9">
        <v>1004</v>
      </c>
    </row>
    <row r="7" spans="1:12" x14ac:dyDescent="0.15">
      <c r="A7" s="9">
        <v>3</v>
      </c>
      <c r="B7" s="9">
        <v>2001</v>
      </c>
      <c r="C7" s="9">
        <v>2</v>
      </c>
      <c r="D7" s="9">
        <v>1</v>
      </c>
      <c r="E7" s="9">
        <v>1</v>
      </c>
      <c r="F7" s="9">
        <v>-1</v>
      </c>
      <c r="G7" s="9" t="s">
        <v>33</v>
      </c>
      <c r="H7" s="9" t="str">
        <f>中转!T31</f>
        <v>[{"DropTeamId":2005,"Weight":522,"Quality":3,"DrawType":2,"ShowIndex":0,"ExtraItemId":50004,"ExtraNum":2400,"ExtraItemId2":50006,"ExtraNum2":0},{"DropTeamId":2004,"Weight":1875,"Quality":2,"DrawType":1,"ShowIndex":1,"ExtraItemId":50004,"ExtraNum":1200,"ExtraItemId2":50006,"ExtraNum2":0},{"DropTeamId":2003,"Weight":100,"Quality":3,"DrawType":0,"ShowIndex":2,"ExtraItemId":50004,"ExtraNum":3200,"ExtraItemId2":50006,"ExtraNum2":0},{"DropTeamId":2002,"Weight":2500,"Quality":2,"DrawType":0,"ShowIndex":3,"ExtraItemId":50004,"ExtraNum":1600,"ExtraItemId2":50006,"ExtraNum2":0},{"DropTeamId":2001,"Weight":5003,"Quality":1,"DrawType":0,"ShowIndex":4,"ExtraItemId":50004,"ExtraNum":600,"ExtraItemId2":50006,"ExtraNum2":0}]</v>
      </c>
      <c r="I7" s="9">
        <f>中转!J36</f>
        <v>2005</v>
      </c>
      <c r="J7" s="9">
        <v>1004</v>
      </c>
    </row>
    <row r="8" spans="1:12" x14ac:dyDescent="0.15">
      <c r="A8" s="9">
        <v>4</v>
      </c>
      <c r="B8" s="9">
        <v>2002</v>
      </c>
      <c r="C8" s="9">
        <v>2</v>
      </c>
      <c r="D8" s="9">
        <v>2</v>
      </c>
      <c r="E8" s="9">
        <v>10</v>
      </c>
      <c r="F8" s="9">
        <v>-1</v>
      </c>
      <c r="G8" s="9" t="s">
        <v>34</v>
      </c>
      <c r="H8" s="9" t="str">
        <f>中转!T31</f>
        <v>[{"DropTeamId":2005,"Weight":522,"Quality":3,"DrawType":2,"ShowIndex":0,"ExtraItemId":50004,"ExtraNum":2400,"ExtraItemId2":50006,"ExtraNum2":0},{"DropTeamId":2004,"Weight":1875,"Quality":2,"DrawType":1,"ShowIndex":1,"ExtraItemId":50004,"ExtraNum":1200,"ExtraItemId2":50006,"ExtraNum2":0},{"DropTeamId":2003,"Weight":100,"Quality":3,"DrawType":0,"ShowIndex":2,"ExtraItemId":50004,"ExtraNum":3200,"ExtraItemId2":50006,"ExtraNum2":0},{"DropTeamId":2002,"Weight":2500,"Quality":2,"DrawType":0,"ShowIndex":3,"ExtraItemId":50004,"ExtraNum":1600,"ExtraItemId2":50006,"ExtraNum2":0},{"DropTeamId":2001,"Weight":5003,"Quality":1,"DrawType":0,"ShowIndex":4,"ExtraItemId":50004,"ExtraNum":600,"ExtraItemId2":50006,"ExtraNum2":0}]</v>
      </c>
      <c r="I8" s="9">
        <f>中转!J36</f>
        <v>2005</v>
      </c>
      <c r="J8" s="9">
        <v>1004</v>
      </c>
    </row>
    <row r="9" spans="1:12" x14ac:dyDescent="0.15">
      <c r="A9" s="9">
        <v>5</v>
      </c>
      <c r="B9" s="9">
        <v>4001</v>
      </c>
      <c r="C9" s="9">
        <v>4</v>
      </c>
      <c r="D9" s="9">
        <v>1</v>
      </c>
      <c r="E9" s="9">
        <v>1</v>
      </c>
      <c r="F9" s="9">
        <v>-1</v>
      </c>
      <c r="G9" s="9" t="s">
        <v>86</v>
      </c>
      <c r="H9" s="9" t="str">
        <f>中转!X49</f>
        <v>[{"DropTeamId":4001,"Weight":4240,"Quality":1,"DrawType":0,"ShowIndex":9,"ExtraItemId":50005,"ExtraNum":5,"ExtraItemId2":50006,"ExtraNum2":0},{"DropTeamId":4002,"Weight":2000,"Quality":1,"DrawType":0,"ShowIndex":8,"ExtraItemId":50005,"ExtraNum":10,"ExtraItemId2":50006,"ExtraNum2":0},{"DropTeamId":4003,"Weight":50,"Quality":3,"DrawType":0,"ShowIndex":7,"ExtraItemId":50005,"ExtraNum":50,"ExtraItemId2":50006,"ExtraNum2":0},{"DropTeamId":4004,"Weight":25,"Quality":3,"DrawType":0,"ShowIndex":6,"ExtraItemId":50005,"ExtraNum":100,"ExtraItemId2":50006,"ExtraNum2":0},{"DropTeamId":4005,"Weight":10,"Quality":3,"DrawType":0,"ShowIndex":5,"ExtraItemId":50005,"ExtraNum":200,"ExtraItemId2":50006,"ExtraNum2":0},{"DropTeamId":4006,"Weight":2000,"Quality":2,"DrawType":0,"ShowIndex":4,"ExtraItemId":50005,"ExtraNum":25,"ExtraItemId2":50006,"ExtraNum2":0},{"DropTeamId":4007,"Weight":1000,"Quality":2,"DrawType":0,"ShowIndex":3,"ExtraItemId":50005,"ExtraNum":50,"ExtraItemId2":50006,"ExtraNum2":0},{"DropTeamId":4008,"Weight":300,"Quality":3,"DrawType":0,"ShowIndex":2,"ExtraItemId":50005,"ExtraNum":100,"ExtraItemId2":50006,"ExtraNum2":0},{"DropTeamId":4009,"Weight":50,"Quality":3,"DrawType":0,"ShowIndex":1,"ExtraItemId":50005,"ExtraNum":200,"ExtraItemId2":50006,"ExtraNum2":0},{"DropTeamId":4010,"Weight":325,"Quality":3,"DrawType":2,"ShowIndex":0,"ExtraItemId":50005,"ExtraNum":0,"ExtraItemId2":50006,"ExtraNum2":0}]</v>
      </c>
      <c r="I9" s="9">
        <f>中转!N59</f>
        <v>4010</v>
      </c>
      <c r="J9" s="9">
        <v>-1</v>
      </c>
    </row>
    <row r="10" spans="1:12" x14ac:dyDescent="0.15">
      <c r="A10" s="9">
        <v>6</v>
      </c>
      <c r="B10" s="9">
        <v>4002</v>
      </c>
      <c r="C10" s="9">
        <v>4</v>
      </c>
      <c r="D10" s="9">
        <v>2</v>
      </c>
      <c r="E10" s="9">
        <v>10</v>
      </c>
      <c r="F10" s="9">
        <v>-1</v>
      </c>
      <c r="G10" s="9" t="s">
        <v>87</v>
      </c>
      <c r="H10" s="9" t="str">
        <f>H9</f>
        <v>[{"DropTeamId":4001,"Weight":4240,"Quality":1,"DrawType":0,"ShowIndex":9,"ExtraItemId":50005,"ExtraNum":5,"ExtraItemId2":50006,"ExtraNum2":0},{"DropTeamId":4002,"Weight":2000,"Quality":1,"DrawType":0,"ShowIndex":8,"ExtraItemId":50005,"ExtraNum":10,"ExtraItemId2":50006,"ExtraNum2":0},{"DropTeamId":4003,"Weight":50,"Quality":3,"DrawType":0,"ShowIndex":7,"ExtraItemId":50005,"ExtraNum":50,"ExtraItemId2":50006,"ExtraNum2":0},{"DropTeamId":4004,"Weight":25,"Quality":3,"DrawType":0,"ShowIndex":6,"ExtraItemId":50005,"ExtraNum":100,"ExtraItemId2":50006,"ExtraNum2":0},{"DropTeamId":4005,"Weight":10,"Quality":3,"DrawType":0,"ShowIndex":5,"ExtraItemId":50005,"ExtraNum":200,"ExtraItemId2":50006,"ExtraNum2":0},{"DropTeamId":4006,"Weight":2000,"Quality":2,"DrawType":0,"ShowIndex":4,"ExtraItemId":50005,"ExtraNum":25,"ExtraItemId2":50006,"ExtraNum2":0},{"DropTeamId":4007,"Weight":1000,"Quality":2,"DrawType":0,"ShowIndex":3,"ExtraItemId":50005,"ExtraNum":50,"ExtraItemId2":50006,"ExtraNum2":0},{"DropTeamId":4008,"Weight":300,"Quality":3,"DrawType":0,"ShowIndex":2,"ExtraItemId":50005,"ExtraNum":100,"ExtraItemId2":50006,"ExtraNum2":0},{"DropTeamId":4009,"Weight":50,"Quality":3,"DrawType":0,"ShowIndex":1,"ExtraItemId":50005,"ExtraNum":200,"ExtraItemId2":50006,"ExtraNum2":0},{"DropTeamId":4010,"Weight":325,"Quality":3,"DrawType":2,"ShowIndex":0,"ExtraItemId":50005,"ExtraNum":0,"ExtraItemId2":50006,"ExtraNum2":0}]</v>
      </c>
      <c r="I10" s="9">
        <f>中转!N59</f>
        <v>4010</v>
      </c>
      <c r="J10" s="9">
        <v>-1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13" sqref="P13"/>
    </sheetView>
  </sheetViews>
  <sheetFormatPr defaultColWidth="9" defaultRowHeight="13.5" x14ac:dyDescent="0.15"/>
  <cols>
    <col min="1" max="3" width="9" style="1"/>
    <col min="4" max="4" width="8.375" style="1" customWidth="1"/>
    <col min="5" max="5" width="15.125" style="1" customWidth="1"/>
    <col min="6" max="6" width="13.875" style="1" customWidth="1"/>
    <col min="7" max="7" width="10.875" style="1" customWidth="1"/>
    <col min="8" max="9" width="9" style="1"/>
    <col min="10" max="10" width="11.5" style="1" customWidth="1"/>
    <col min="11" max="13" width="9" style="1"/>
    <col min="14" max="15" width="10.375" style="1" customWidth="1"/>
    <col min="16" max="16" width="12.625" style="1" customWidth="1"/>
    <col min="17" max="17" width="10.375" style="1" customWidth="1"/>
    <col min="18" max="18" width="13.75" style="1" customWidth="1"/>
    <col min="19" max="19" width="10.375" style="1" customWidth="1"/>
    <col min="20" max="20" width="20" style="1" customWidth="1"/>
    <col min="21" max="24" width="14.875" style="1" customWidth="1"/>
    <col min="25" max="25" width="21.5" style="1" customWidth="1"/>
    <col min="26" max="26" width="17.125" style="1" customWidth="1"/>
    <col min="27" max="27" width="22.625" style="1" customWidth="1"/>
    <col min="28" max="28" width="17.125" style="1" customWidth="1"/>
    <col min="29" max="30" width="41.625" style="1" bestFit="1" customWidth="1"/>
    <col min="31" max="31" width="99.25" style="1" bestFit="1" customWidth="1"/>
    <col min="32" max="32" width="160.375" style="1" customWidth="1"/>
    <col min="33" max="33" width="40.5" style="1" bestFit="1" customWidth="1"/>
    <col min="34" max="34" width="41.625" style="1" bestFit="1" customWidth="1"/>
    <col min="35" max="35" width="98.25" style="1" bestFit="1" customWidth="1"/>
    <col min="36" max="36" width="157" style="1" bestFit="1" customWidth="1"/>
    <col min="37" max="16384" width="9" style="1"/>
  </cols>
  <sheetData>
    <row r="1" spans="1:32" x14ac:dyDescent="0.15">
      <c r="A1" s="1" t="s">
        <v>35</v>
      </c>
      <c r="B1" s="1" t="s">
        <v>36</v>
      </c>
      <c r="C1" s="1" t="s">
        <v>37</v>
      </c>
    </row>
    <row r="2" spans="1:32" x14ac:dyDescent="0.15">
      <c r="A2" s="1" t="s">
        <v>38</v>
      </c>
      <c r="B2" s="1" t="s">
        <v>39</v>
      </c>
    </row>
    <row r="3" spans="1:32" x14ac:dyDescent="0.15">
      <c r="A3" s="1" t="s">
        <v>40</v>
      </c>
    </row>
    <row r="4" spans="1:32" x14ac:dyDescent="0.15">
      <c r="A4" s="1" t="s">
        <v>41</v>
      </c>
    </row>
    <row r="5" spans="1:32" ht="15" x14ac:dyDescent="0.15">
      <c r="E5" s="2" t="s">
        <v>42</v>
      </c>
      <c r="F5" s="3" t="s">
        <v>43</v>
      </c>
      <c r="G5" s="3"/>
      <c r="H5" s="3"/>
    </row>
    <row r="6" spans="1:32" x14ac:dyDescent="0.15">
      <c r="E6" s="3"/>
      <c r="F6" s="3"/>
      <c r="G6" s="3"/>
      <c r="H6" s="3"/>
    </row>
    <row r="7" spans="1:32" x14ac:dyDescent="0.15">
      <c r="E7" s="4"/>
      <c r="F7" s="5"/>
      <c r="G7" s="3"/>
      <c r="H7" s="3"/>
    </row>
    <row r="8" spans="1:32" x14ac:dyDescent="0.15">
      <c r="E8" s="4"/>
      <c r="F8" s="5"/>
      <c r="G8" s="3"/>
      <c r="H8" s="3"/>
    </row>
    <row r="9" spans="1:32" x14ac:dyDescent="0.15">
      <c r="E9" s="4"/>
      <c r="F9" s="6"/>
      <c r="G9" s="3"/>
      <c r="H9" s="3"/>
    </row>
    <row r="10" spans="1:32" x14ac:dyDescent="0.15">
      <c r="E10" s="3"/>
      <c r="F10" s="3"/>
      <c r="G10" s="3"/>
      <c r="H10" s="3"/>
    </row>
    <row r="11" spans="1:32" x14ac:dyDescent="0.15">
      <c r="B11" s="1">
        <v>65</v>
      </c>
      <c r="C11" s="17" t="s">
        <v>71</v>
      </c>
      <c r="D11" s="7">
        <f>SUMPRODUCT(H12:H16,Q12:Q16)</f>
        <v>467.45000000000005</v>
      </c>
      <c r="E11" s="4" t="s">
        <v>44</v>
      </c>
      <c r="F11" s="4" t="s">
        <v>45</v>
      </c>
      <c r="G11" s="4"/>
      <c r="H11" s="4" t="s">
        <v>46</v>
      </c>
      <c r="J11" s="1" t="s">
        <v>47</v>
      </c>
      <c r="K11" s="1" t="s">
        <v>48</v>
      </c>
      <c r="L11" s="1" t="s">
        <v>49</v>
      </c>
      <c r="M11" s="1" t="s">
        <v>3</v>
      </c>
      <c r="N11" s="1" t="s">
        <v>50</v>
      </c>
      <c r="O11" s="17" t="s">
        <v>70</v>
      </c>
      <c r="P11" s="1" t="s">
        <v>51</v>
      </c>
      <c r="Q11" s="1" t="s">
        <v>52</v>
      </c>
      <c r="R11" s="1" t="s">
        <v>53</v>
      </c>
      <c r="S11" s="1" t="s">
        <v>54</v>
      </c>
      <c r="T11" s="13" t="str">
        <f>$A$1&amp;_xlfn.TEXTJOIN($C$1,TRUE,AF16,AF15,AF14,AF13,AF12)&amp;$A$2</f>
        <v>[{"DropTeamId":1005,"Weight":205,"Quality":3,"DrawType":2,"ShowIndex":0,"ExtraItemId":50004,"ExtraNum":1200,"ExtraItemId2":50006,"ExtraNum2":0},{"DropTeamId":1004,"Weight":2250,"Quality":2,"DrawType":1,"ShowIndex":1,"ExtraItemId":50004,"ExtraNum":600,"ExtraItemId2":50006,"ExtraNum2":0},{"DropTeamId":1003,"Weight":50,"Quality":3,"DrawType":0,"ShowIndex":2,"ExtraItemId":50004,"ExtraNum":1600,"ExtraItemId2":50006,"ExtraNum2":0},{"DropTeamId":1002,"Weight":1500,"Quality":2,"DrawType":0,"ShowIndex":3,"ExtraItemId":50004,"ExtraNum":800,"ExtraItemId2":50006,"ExtraNum2":0},{"DropTeamId":1001,"Weight":5995,"Quality":1,"DrawType":0,"ShowIndex":4,"ExtraItemId":50004,"ExtraNum":300,"ExtraItemId2":50006,"ExtraNum2":0}]</v>
      </c>
    </row>
    <row r="12" spans="1:32" x14ac:dyDescent="0.15">
      <c r="E12" s="8" t="s">
        <v>55</v>
      </c>
      <c r="F12" s="9">
        <v>1</v>
      </c>
      <c r="G12" s="5"/>
      <c r="H12" s="10">
        <v>0.59950000000000003</v>
      </c>
      <c r="J12" s="9">
        <v>1001</v>
      </c>
      <c r="K12" s="9">
        <f>INT(H12*10000)</f>
        <v>5995</v>
      </c>
      <c r="L12" s="9">
        <v>1</v>
      </c>
      <c r="M12" s="9">
        <v>0</v>
      </c>
      <c r="N12" s="9">
        <v>4</v>
      </c>
      <c r="O12" s="9"/>
      <c r="P12" s="9">
        <v>50004</v>
      </c>
      <c r="Q12" s="9">
        <v>300</v>
      </c>
      <c r="R12" s="9">
        <v>50006</v>
      </c>
      <c r="S12" s="9">
        <v>0</v>
      </c>
      <c r="T12" s="1" t="str">
        <f t="shared" ref="T12:X16" si="0">$B$2&amp;J$11&amp;$B$2&amp;$B$1&amp;J12</f>
        <v>"DropTeamId":1001</v>
      </c>
      <c r="U12" s="1" t="str">
        <f t="shared" si="0"/>
        <v>"Weight":5995</v>
      </c>
      <c r="V12" s="1" t="str">
        <f t="shared" si="0"/>
        <v>"Quality":1</v>
      </c>
      <c r="W12" s="1" t="str">
        <f t="shared" si="0"/>
        <v>"DrawType":0</v>
      </c>
      <c r="X12" s="1" t="str">
        <f t="shared" si="0"/>
        <v>"ShowIndex":4</v>
      </c>
      <c r="Y12" s="1" t="str">
        <f>$B$2&amp;P$11&amp;$B$2&amp;$B$1&amp;P12</f>
        <v>"ExtraItemId":50004</v>
      </c>
      <c r="Z12" s="1" t="str">
        <f t="shared" ref="Y12:AB16" si="1">$B$2&amp;Q$11&amp;$B$2&amp;$B$1&amp;Q12</f>
        <v>"ExtraNum":300</v>
      </c>
      <c r="AA12" s="1" t="str">
        <f t="shared" si="1"/>
        <v>"ExtraItemId2":50006</v>
      </c>
      <c r="AB12" s="1" t="str">
        <f t="shared" si="1"/>
        <v>"ExtraNum2":0</v>
      </c>
      <c r="AC12" s="1" t="str">
        <f>$A$3&amp;_xlfn.TEXTJOIN($C$1,1,Y12:Z12)&amp;$A$4</f>
        <v>{"ExtraItemId":50004,"ExtraNum":300}</v>
      </c>
      <c r="AD12" s="1" t="str">
        <f>$A$3&amp;_xlfn.TEXTJOIN($C$1,1,AA12:AB12)&amp;$A$4</f>
        <v>{"ExtraItemId2":50006,"ExtraNum2":0}</v>
      </c>
      <c r="AE12" s="1" t="str">
        <f>$B$2&amp;$O$11&amp;$B$2&amp;$B$1&amp;$A$1&amp;_xlfn.TEXTJOIN($C$1,1,AC12:AD12)&amp;$A$2</f>
        <v>"ExtraItem":[{"ExtraItemId":50004,"ExtraNum":300},{"ExtraItemId2":50006,"ExtraNum2":0}]</v>
      </c>
      <c r="AF12" s="1" t="str">
        <f>$A$3&amp;_xlfn.TEXTJOIN($C$1,1,T12:AB12)&amp;$A$4</f>
        <v>{"DropTeamId":1001,"Weight":5995,"Quality":1,"DrawType":0,"ShowIndex":4,"ExtraItemId":50004,"ExtraNum":300,"ExtraItemId2":50006,"ExtraNum2":0}</v>
      </c>
    </row>
    <row r="13" spans="1:32" x14ac:dyDescent="0.15">
      <c r="E13" s="8" t="s">
        <v>55</v>
      </c>
      <c r="F13" s="9">
        <v>4</v>
      </c>
      <c r="G13" s="5"/>
      <c r="H13" s="10">
        <v>0.15</v>
      </c>
      <c r="J13" s="9">
        <v>1002</v>
      </c>
      <c r="K13" s="9">
        <f>INT(H13*10000)</f>
        <v>1500</v>
      </c>
      <c r="L13" s="9">
        <v>2</v>
      </c>
      <c r="M13" s="9">
        <v>0</v>
      </c>
      <c r="N13" s="9">
        <v>3</v>
      </c>
      <c r="O13" s="9"/>
      <c r="P13" s="9">
        <f>P12</f>
        <v>50004</v>
      </c>
      <c r="Q13" s="9">
        <v>800</v>
      </c>
      <c r="R13" s="9">
        <v>50006</v>
      </c>
      <c r="S13" s="9">
        <v>0</v>
      </c>
      <c r="T13" s="1" t="str">
        <f t="shared" si="0"/>
        <v>"DropTeamId":1002</v>
      </c>
      <c r="U13" s="1" t="str">
        <f t="shared" si="0"/>
        <v>"Weight":1500</v>
      </c>
      <c r="V13" s="1" t="str">
        <f t="shared" si="0"/>
        <v>"Quality":2</v>
      </c>
      <c r="W13" s="1" t="str">
        <f t="shared" si="0"/>
        <v>"DrawType":0</v>
      </c>
      <c r="X13" s="1" t="str">
        <f t="shared" si="0"/>
        <v>"ShowIndex":3</v>
      </c>
      <c r="Y13" s="1" t="str">
        <f t="shared" si="1"/>
        <v>"ExtraItemId":50004</v>
      </c>
      <c r="Z13" s="1" t="str">
        <f t="shared" si="1"/>
        <v>"ExtraNum":800</v>
      </c>
      <c r="AA13" s="1" t="str">
        <f t="shared" si="1"/>
        <v>"ExtraItemId2":50006</v>
      </c>
      <c r="AB13" s="1" t="str">
        <f t="shared" si="1"/>
        <v>"ExtraNum2":0</v>
      </c>
      <c r="AC13" s="1" t="str">
        <f t="shared" ref="AC13:AC16" si="2">$A$3&amp;_xlfn.TEXTJOIN($C$1,1,Y13:Z13)&amp;$A$4</f>
        <v>{"ExtraItemId":50004,"ExtraNum":800}</v>
      </c>
      <c r="AD13" s="1" t="str">
        <f t="shared" ref="AD13:AD16" si="3">$A$3&amp;_xlfn.TEXTJOIN($C$1,1,AA13:AB13)&amp;$A$4</f>
        <v>{"ExtraItemId2":50006,"ExtraNum2":0}</v>
      </c>
      <c r="AE13" s="1" t="str">
        <f t="shared" ref="AE13:AE16" si="4">$B$2&amp;$O$11&amp;$B$2&amp;$B$1&amp;$A$1&amp;_xlfn.TEXTJOIN($C$1,1,AC13:AD13)&amp;$A$2</f>
        <v>"ExtraItem":[{"ExtraItemId":50004,"ExtraNum":800},{"ExtraItemId2":50006,"ExtraNum2":0}]</v>
      </c>
      <c r="AF13" s="1" t="str">
        <f>$A$3&amp;_xlfn.TEXTJOIN($C$1,1,T13:AB13)&amp;$A$4</f>
        <v>{"DropTeamId":1002,"Weight":1500,"Quality":2,"DrawType":0,"ShowIndex":3,"ExtraItemId":50004,"ExtraNum":800,"ExtraItemId2":50006,"ExtraNum2":0}</v>
      </c>
    </row>
    <row r="14" spans="1:32" x14ac:dyDescent="0.15">
      <c r="E14" s="8" t="s">
        <v>55</v>
      </c>
      <c r="F14" s="9">
        <v>30</v>
      </c>
      <c r="G14" s="5"/>
      <c r="H14" s="10">
        <v>5.0000000000000001E-3</v>
      </c>
      <c r="J14" s="9">
        <v>1003</v>
      </c>
      <c r="K14" s="9">
        <f>INT(H14*10000)</f>
        <v>50</v>
      </c>
      <c r="L14" s="9">
        <v>3</v>
      </c>
      <c r="M14" s="9">
        <v>0</v>
      </c>
      <c r="N14" s="9">
        <v>2</v>
      </c>
      <c r="O14" s="9"/>
      <c r="P14" s="9">
        <f t="shared" ref="P14:P16" si="5">P13</f>
        <v>50004</v>
      </c>
      <c r="Q14" s="9">
        <v>1600</v>
      </c>
      <c r="R14" s="9">
        <v>50006</v>
      </c>
      <c r="S14" s="9">
        <v>0</v>
      </c>
      <c r="T14" s="1" t="str">
        <f t="shared" si="0"/>
        <v>"DropTeamId":1003</v>
      </c>
      <c r="U14" s="1" t="str">
        <f t="shared" si="0"/>
        <v>"Weight":50</v>
      </c>
      <c r="V14" s="1" t="str">
        <f t="shared" si="0"/>
        <v>"Quality":3</v>
      </c>
      <c r="W14" s="1" t="str">
        <f t="shared" si="0"/>
        <v>"DrawType":0</v>
      </c>
      <c r="X14" s="1" t="str">
        <f t="shared" si="0"/>
        <v>"ShowIndex":2</v>
      </c>
      <c r="Y14" s="1" t="str">
        <f t="shared" si="1"/>
        <v>"ExtraItemId":50004</v>
      </c>
      <c r="Z14" s="1" t="str">
        <f t="shared" si="1"/>
        <v>"ExtraNum":1600</v>
      </c>
      <c r="AA14" s="1" t="str">
        <f t="shared" si="1"/>
        <v>"ExtraItemId2":50006</v>
      </c>
      <c r="AB14" s="1" t="str">
        <f t="shared" si="1"/>
        <v>"ExtraNum2":0</v>
      </c>
      <c r="AC14" s="1" t="str">
        <f t="shared" si="2"/>
        <v>{"ExtraItemId":50004,"ExtraNum":1600}</v>
      </c>
      <c r="AD14" s="1" t="str">
        <f t="shared" si="3"/>
        <v>{"ExtraItemId2":50006,"ExtraNum2":0}</v>
      </c>
      <c r="AE14" s="1" t="str">
        <f t="shared" si="4"/>
        <v>"ExtraItem":[{"ExtraItemId":50004,"ExtraNum":1600},{"ExtraItemId2":50006,"ExtraNum2":0}]</v>
      </c>
      <c r="AF14" s="1" t="str">
        <f>$A$3&amp;_xlfn.TEXTJOIN($C$1,1,T14:AB14)&amp;$A$4</f>
        <v>{"DropTeamId":1003,"Weight":50,"Quality":3,"DrawType":0,"ShowIndex":2,"ExtraItemId":50004,"ExtraNum":1600,"ExtraItemId2":50006,"ExtraNum2":0}</v>
      </c>
    </row>
    <row r="15" spans="1:32" x14ac:dyDescent="0.15">
      <c r="E15" s="11" t="s">
        <v>56</v>
      </c>
      <c r="F15" s="9">
        <v>1</v>
      </c>
      <c r="G15" s="5"/>
      <c r="H15" s="10">
        <v>0.22500000000000001</v>
      </c>
      <c r="J15" s="9">
        <v>1004</v>
      </c>
      <c r="K15" s="9">
        <f>INT(H15*10000)</f>
        <v>2250</v>
      </c>
      <c r="L15" s="9">
        <v>2</v>
      </c>
      <c r="M15" s="9">
        <v>1</v>
      </c>
      <c r="N15" s="9">
        <v>1</v>
      </c>
      <c r="O15" s="9"/>
      <c r="P15" s="9">
        <f t="shared" si="5"/>
        <v>50004</v>
      </c>
      <c r="Q15" s="9">
        <v>600</v>
      </c>
      <c r="R15" s="9">
        <v>50006</v>
      </c>
      <c r="S15" s="9">
        <v>0</v>
      </c>
      <c r="T15" s="1" t="str">
        <f t="shared" si="0"/>
        <v>"DropTeamId":1004</v>
      </c>
      <c r="U15" s="1" t="str">
        <f t="shared" si="0"/>
        <v>"Weight":2250</v>
      </c>
      <c r="V15" s="1" t="str">
        <f t="shared" si="0"/>
        <v>"Quality":2</v>
      </c>
      <c r="W15" s="1" t="str">
        <f t="shared" si="0"/>
        <v>"DrawType":1</v>
      </c>
      <c r="X15" s="1" t="str">
        <f t="shared" si="0"/>
        <v>"ShowIndex":1</v>
      </c>
      <c r="Y15" s="1" t="str">
        <f t="shared" si="1"/>
        <v>"ExtraItemId":50004</v>
      </c>
      <c r="Z15" s="1" t="str">
        <f t="shared" si="1"/>
        <v>"ExtraNum":600</v>
      </c>
      <c r="AA15" s="1" t="str">
        <f t="shared" si="1"/>
        <v>"ExtraItemId2":50006</v>
      </c>
      <c r="AB15" s="1" t="str">
        <f t="shared" si="1"/>
        <v>"ExtraNum2":0</v>
      </c>
      <c r="AC15" s="1" t="str">
        <f t="shared" si="2"/>
        <v>{"ExtraItemId":50004,"ExtraNum":600}</v>
      </c>
      <c r="AD15" s="1" t="str">
        <f t="shared" si="3"/>
        <v>{"ExtraItemId2":50006,"ExtraNum2":0}</v>
      </c>
      <c r="AE15" s="1" t="str">
        <f t="shared" si="4"/>
        <v>"ExtraItem":[{"ExtraItemId":50004,"ExtraNum":600},{"ExtraItemId2":50006,"ExtraNum2":0}]</v>
      </c>
      <c r="AF15" s="1" t="str">
        <f>$A$3&amp;_xlfn.TEXTJOIN($C$1,1,T15:AB15)&amp;$A$4</f>
        <v>{"DropTeamId":1004,"Weight":2250,"Quality":2,"DrawType":1,"ShowIndex":1,"ExtraItemId":50004,"ExtraNum":600,"ExtraItemId2":50006,"ExtraNum2":0}</v>
      </c>
    </row>
    <row r="16" spans="1:32" x14ac:dyDescent="0.15">
      <c r="E16" s="12" t="s">
        <v>57</v>
      </c>
      <c r="F16" s="9">
        <v>1</v>
      </c>
      <c r="G16" s="5"/>
      <c r="H16" s="10">
        <v>2.0500000000000001E-2</v>
      </c>
      <c r="J16" s="9">
        <v>1005</v>
      </c>
      <c r="K16" s="9">
        <f>INT(H16*10000)</f>
        <v>205</v>
      </c>
      <c r="L16" s="9">
        <v>3</v>
      </c>
      <c r="M16" s="9">
        <v>2</v>
      </c>
      <c r="N16" s="9">
        <v>0</v>
      </c>
      <c r="O16" s="9"/>
      <c r="P16" s="9">
        <f t="shared" si="5"/>
        <v>50004</v>
      </c>
      <c r="Q16" s="9">
        <v>1200</v>
      </c>
      <c r="R16" s="9">
        <v>50006</v>
      </c>
      <c r="S16" s="9">
        <v>0</v>
      </c>
      <c r="T16" s="1" t="str">
        <f t="shared" si="0"/>
        <v>"DropTeamId":1005</v>
      </c>
      <c r="U16" s="1" t="str">
        <f t="shared" si="0"/>
        <v>"Weight":205</v>
      </c>
      <c r="V16" s="1" t="str">
        <f t="shared" si="0"/>
        <v>"Quality":3</v>
      </c>
      <c r="W16" s="1" t="str">
        <f t="shared" si="0"/>
        <v>"DrawType":2</v>
      </c>
      <c r="X16" s="1" t="str">
        <f t="shared" si="0"/>
        <v>"ShowIndex":0</v>
      </c>
      <c r="Y16" s="1" t="str">
        <f t="shared" si="1"/>
        <v>"ExtraItemId":50004</v>
      </c>
      <c r="Z16" s="1" t="str">
        <f t="shared" si="1"/>
        <v>"ExtraNum":1200</v>
      </c>
      <c r="AA16" s="1" t="str">
        <f t="shared" si="1"/>
        <v>"ExtraItemId2":50006</v>
      </c>
      <c r="AB16" s="1" t="str">
        <f t="shared" si="1"/>
        <v>"ExtraNum2":0</v>
      </c>
      <c r="AC16" s="1" t="str">
        <f t="shared" si="2"/>
        <v>{"ExtraItemId":50004,"ExtraNum":1200}</v>
      </c>
      <c r="AD16" s="1" t="str">
        <f t="shared" si="3"/>
        <v>{"ExtraItemId2":50006,"ExtraNum2":0}</v>
      </c>
      <c r="AE16" s="1" t="str">
        <f t="shared" si="4"/>
        <v>"ExtraItem":[{"ExtraItemId":50004,"ExtraNum":1200},{"ExtraItemId2":50006,"ExtraNum2":0}]</v>
      </c>
      <c r="AF16" s="1" t="str">
        <f>$A$3&amp;_xlfn.TEXTJOIN($C$1,1,T16:AB16)&amp;$A$4</f>
        <v>{"DropTeamId":1005,"Weight":205,"Quality":3,"DrawType":2,"ShowIndex":0,"ExtraItemId":50004,"ExtraNum":1200,"ExtraItemId2":50006,"ExtraNum2":0}</v>
      </c>
    </row>
    <row r="18" spans="2:32" x14ac:dyDescent="0.15">
      <c r="J18" s="1" t="s">
        <v>58</v>
      </c>
    </row>
    <row r="19" spans="2:32" x14ac:dyDescent="0.15">
      <c r="J19" s="1" t="s">
        <v>59</v>
      </c>
    </row>
    <row r="25" spans="2:32" ht="15" x14ac:dyDescent="0.15">
      <c r="E25" s="2" t="s">
        <v>60</v>
      </c>
      <c r="F25" s="3" t="s">
        <v>61</v>
      </c>
      <c r="G25" s="3"/>
      <c r="H25" s="3"/>
    </row>
    <row r="26" spans="2:32" x14ac:dyDescent="0.15">
      <c r="E26" s="3"/>
      <c r="F26" s="3"/>
      <c r="G26" s="3"/>
      <c r="H26" s="3"/>
    </row>
    <row r="27" spans="2:32" x14ac:dyDescent="0.15">
      <c r="E27" s="4"/>
      <c r="F27" s="5"/>
      <c r="G27" s="3"/>
      <c r="H27" s="3"/>
    </row>
    <row r="28" spans="2:32" x14ac:dyDescent="0.15">
      <c r="E28" s="4"/>
      <c r="F28" s="5"/>
      <c r="G28" s="3"/>
      <c r="H28" s="3"/>
    </row>
    <row r="29" spans="2:32" x14ac:dyDescent="0.15">
      <c r="E29" s="4"/>
      <c r="F29" s="6"/>
      <c r="G29" s="3"/>
      <c r="H29" s="3"/>
    </row>
    <row r="30" spans="2:32" x14ac:dyDescent="0.15">
      <c r="E30" s="3"/>
      <c r="F30" s="3"/>
      <c r="G30" s="3"/>
      <c r="H30" s="3"/>
    </row>
    <row r="31" spans="2:32" x14ac:dyDescent="0.15">
      <c r="B31" s="1">
        <v>170</v>
      </c>
      <c r="C31" s="17" t="s">
        <v>71</v>
      </c>
      <c r="D31" s="7">
        <f>SUMPRODUCT(H32:H36,Q32:Q36)</f>
        <v>1082.46</v>
      </c>
      <c r="E31" s="4" t="s">
        <v>44</v>
      </c>
      <c r="F31" s="4" t="s">
        <v>45</v>
      </c>
      <c r="G31" s="4"/>
      <c r="H31" s="4" t="s">
        <v>46</v>
      </c>
      <c r="J31" s="1" t="s">
        <v>47</v>
      </c>
      <c r="K31" s="1" t="s">
        <v>48</v>
      </c>
      <c r="L31" s="1" t="s">
        <v>49</v>
      </c>
      <c r="M31" s="1" t="s">
        <v>3</v>
      </c>
      <c r="N31" s="1" t="s">
        <v>50</v>
      </c>
      <c r="O31" s="17" t="s">
        <v>70</v>
      </c>
      <c r="P31" s="1" t="s">
        <v>51</v>
      </c>
      <c r="Q31" s="1" t="s">
        <v>52</v>
      </c>
      <c r="R31" s="1" t="s">
        <v>53</v>
      </c>
      <c r="S31" s="1" t="s">
        <v>54</v>
      </c>
      <c r="T31" s="13" t="str">
        <f>$A$1&amp;_xlfn.TEXTJOIN($C$1,TRUE,AF36,AF35,AF34,AF33,AF32)&amp;$A$2</f>
        <v>[{"DropTeamId":2005,"Weight":522,"Quality":3,"DrawType":2,"ShowIndex":0,"ExtraItemId":50004,"ExtraNum":2400,"ExtraItemId2":50006,"ExtraNum2":0},{"DropTeamId":2004,"Weight":1875,"Quality":2,"DrawType":1,"ShowIndex":1,"ExtraItemId":50004,"ExtraNum":1200,"ExtraItemId2":50006,"ExtraNum2":0},{"DropTeamId":2003,"Weight":100,"Quality":3,"DrawType":0,"ShowIndex":2,"ExtraItemId":50004,"ExtraNum":3200,"ExtraItemId2":50006,"ExtraNum2":0},{"DropTeamId":2002,"Weight":2500,"Quality":2,"DrawType":0,"ShowIndex":3,"ExtraItemId":50004,"ExtraNum":1600,"ExtraItemId2":50006,"ExtraNum2":0},{"DropTeamId":2001,"Weight":5003,"Quality":1,"DrawType":0,"ShowIndex":4,"ExtraItemId":50004,"ExtraNum":600,"ExtraItemId2":50006,"ExtraNum2":0}]</v>
      </c>
    </row>
    <row r="32" spans="2:32" x14ac:dyDescent="0.15">
      <c r="E32" s="8" t="s">
        <v>62</v>
      </c>
      <c r="F32" s="9">
        <v>1</v>
      </c>
      <c r="G32" s="5"/>
      <c r="H32" s="10">
        <v>0.50029999999999997</v>
      </c>
      <c r="J32" s="9">
        <v>2001</v>
      </c>
      <c r="K32" s="9">
        <f t="shared" ref="K32:K36" si="6">INT(H32*10000)</f>
        <v>5003</v>
      </c>
      <c r="L32" s="9">
        <v>1</v>
      </c>
      <c r="M32" s="9">
        <v>0</v>
      </c>
      <c r="N32" s="9">
        <v>4</v>
      </c>
      <c r="O32" s="9"/>
      <c r="P32" s="9">
        <v>50004</v>
      </c>
      <c r="Q32" s="9">
        <f>Q12*2</f>
        <v>600</v>
      </c>
      <c r="R32" s="9">
        <v>50006</v>
      </c>
      <c r="S32" s="9">
        <v>0</v>
      </c>
      <c r="T32" s="1" t="str">
        <f>$B$2&amp;J$11&amp;$B$2&amp;$B$1&amp;J32</f>
        <v>"DropTeamId":2001</v>
      </c>
      <c r="U32" s="1" t="str">
        <f t="shared" ref="T32:X36" si="7">$B$2&amp;K$11&amp;$B$2&amp;$B$1&amp;K32</f>
        <v>"Weight":5003</v>
      </c>
      <c r="V32" s="1" t="str">
        <f t="shared" si="7"/>
        <v>"Quality":1</v>
      </c>
      <c r="W32" s="1" t="str">
        <f t="shared" si="7"/>
        <v>"DrawType":0</v>
      </c>
      <c r="X32" s="1" t="str">
        <f t="shared" si="7"/>
        <v>"ShowIndex":4</v>
      </c>
      <c r="Y32" s="1" t="str">
        <f t="shared" ref="Y32:AB36" si="8">$B$2&amp;P$11&amp;$B$2&amp;$B$1&amp;P32</f>
        <v>"ExtraItemId":50004</v>
      </c>
      <c r="Z32" s="1" t="str">
        <f t="shared" si="8"/>
        <v>"ExtraNum":600</v>
      </c>
      <c r="AA32" s="1" t="str">
        <f t="shared" si="8"/>
        <v>"ExtraItemId2":50006</v>
      </c>
      <c r="AB32" s="1" t="str">
        <f t="shared" si="8"/>
        <v>"ExtraNum2":0</v>
      </c>
      <c r="AC32" s="1" t="str">
        <f>$A$3&amp;_xlfn.TEXTJOIN($C$1,1,Y32:Z32)&amp;$A$4</f>
        <v>{"ExtraItemId":50004,"ExtraNum":600}</v>
      </c>
      <c r="AD32" s="1" t="str">
        <f>$A$3&amp;_xlfn.TEXTJOIN($C$1,1,AA32:AB32)&amp;$A$4</f>
        <v>{"ExtraItemId2":50006,"ExtraNum2":0}</v>
      </c>
      <c r="AE32" s="1" t="str">
        <f>$B$2&amp;$O$11&amp;$B$2&amp;$B$1&amp;$A$1&amp;_xlfn.TEXTJOIN($C$1,1,AC32:AD32)&amp;$A$2</f>
        <v>"ExtraItem":[{"ExtraItemId":50004,"ExtraNum":600},{"ExtraItemId2":50006,"ExtraNum2":0}]</v>
      </c>
      <c r="AF32" s="1" t="str">
        <f>$A$3&amp;_xlfn.TEXTJOIN($C$1,1,T32:AB32)&amp;$A$4</f>
        <v>{"DropTeamId":2001,"Weight":5003,"Quality":1,"DrawType":0,"ShowIndex":4,"ExtraItemId":50004,"ExtraNum":600,"ExtraItemId2":50006,"ExtraNum2":0}</v>
      </c>
    </row>
    <row r="33" spans="5:32" x14ac:dyDescent="0.15">
      <c r="E33" s="8" t="s">
        <v>62</v>
      </c>
      <c r="F33" s="9">
        <v>4</v>
      </c>
      <c r="G33" s="5"/>
      <c r="H33" s="10">
        <v>0.25</v>
      </c>
      <c r="J33" s="9">
        <v>2002</v>
      </c>
      <c r="K33" s="9">
        <f t="shared" si="6"/>
        <v>2500</v>
      </c>
      <c r="L33" s="9">
        <v>2</v>
      </c>
      <c r="M33" s="9">
        <v>0</v>
      </c>
      <c r="N33" s="9">
        <v>3</v>
      </c>
      <c r="O33" s="9"/>
      <c r="P33" s="9">
        <f>P32</f>
        <v>50004</v>
      </c>
      <c r="Q33" s="9">
        <f t="shared" ref="Q33:Q36" si="9">Q13*2</f>
        <v>1600</v>
      </c>
      <c r="R33" s="9">
        <v>50006</v>
      </c>
      <c r="S33" s="9">
        <v>0</v>
      </c>
      <c r="T33" s="1" t="str">
        <f t="shared" si="7"/>
        <v>"DropTeamId":2002</v>
      </c>
      <c r="U33" s="1" t="str">
        <f t="shared" si="7"/>
        <v>"Weight":2500</v>
      </c>
      <c r="V33" s="1" t="str">
        <f t="shared" si="7"/>
        <v>"Quality":2</v>
      </c>
      <c r="W33" s="1" t="str">
        <f t="shared" si="7"/>
        <v>"DrawType":0</v>
      </c>
      <c r="X33" s="1" t="str">
        <f t="shared" si="7"/>
        <v>"ShowIndex":3</v>
      </c>
      <c r="Y33" s="1" t="str">
        <f t="shared" si="8"/>
        <v>"ExtraItemId":50004</v>
      </c>
      <c r="Z33" s="1" t="str">
        <f t="shared" si="8"/>
        <v>"ExtraNum":1600</v>
      </c>
      <c r="AA33" s="1" t="str">
        <f t="shared" si="8"/>
        <v>"ExtraItemId2":50006</v>
      </c>
      <c r="AB33" s="1" t="str">
        <f t="shared" si="8"/>
        <v>"ExtraNum2":0</v>
      </c>
      <c r="AC33" s="1" t="str">
        <f t="shared" ref="AC33:AC36" si="10">$A$3&amp;_xlfn.TEXTJOIN($C$1,1,Y33:Z33)&amp;$A$4</f>
        <v>{"ExtraItemId":50004,"ExtraNum":1600}</v>
      </c>
      <c r="AD33" s="1" t="str">
        <f t="shared" ref="AD33:AD36" si="11">$A$3&amp;_xlfn.TEXTJOIN($C$1,1,AA33:AB33)&amp;$A$4</f>
        <v>{"ExtraItemId2":50006,"ExtraNum2":0}</v>
      </c>
      <c r="AE33" s="1" t="str">
        <f t="shared" ref="AE33:AE36" si="12">$B$2&amp;$O$11&amp;$B$2&amp;$B$1&amp;$A$1&amp;_xlfn.TEXTJOIN($C$1,1,AC33:AD33)&amp;$A$2</f>
        <v>"ExtraItem":[{"ExtraItemId":50004,"ExtraNum":1600},{"ExtraItemId2":50006,"ExtraNum2":0}]</v>
      </c>
      <c r="AF33" s="1" t="str">
        <f>$A$3&amp;_xlfn.TEXTJOIN($C$1,1,T33:AB33)&amp;$A$4</f>
        <v>{"DropTeamId":2002,"Weight":2500,"Quality":2,"DrawType":0,"ShowIndex":3,"ExtraItemId":50004,"ExtraNum":1600,"ExtraItemId2":50006,"ExtraNum2":0}</v>
      </c>
    </row>
    <row r="34" spans="5:32" x14ac:dyDescent="0.15">
      <c r="E34" s="8" t="s">
        <v>62</v>
      </c>
      <c r="F34" s="9">
        <v>30</v>
      </c>
      <c r="G34" s="5"/>
      <c r="H34" s="10">
        <v>0.01</v>
      </c>
      <c r="J34" s="9">
        <v>2003</v>
      </c>
      <c r="K34" s="9">
        <f t="shared" si="6"/>
        <v>100</v>
      </c>
      <c r="L34" s="9">
        <v>3</v>
      </c>
      <c r="M34" s="9">
        <v>0</v>
      </c>
      <c r="N34" s="9">
        <v>2</v>
      </c>
      <c r="O34" s="9"/>
      <c r="P34" s="9">
        <f t="shared" ref="P34:P36" si="13">P33</f>
        <v>50004</v>
      </c>
      <c r="Q34" s="9">
        <f t="shared" si="9"/>
        <v>3200</v>
      </c>
      <c r="R34" s="9">
        <v>50006</v>
      </c>
      <c r="S34" s="9">
        <v>0</v>
      </c>
      <c r="T34" s="1" t="str">
        <f t="shared" si="7"/>
        <v>"DropTeamId":2003</v>
      </c>
      <c r="U34" s="1" t="str">
        <f t="shared" si="7"/>
        <v>"Weight":100</v>
      </c>
      <c r="V34" s="1" t="str">
        <f t="shared" si="7"/>
        <v>"Quality":3</v>
      </c>
      <c r="W34" s="1" t="str">
        <f t="shared" si="7"/>
        <v>"DrawType":0</v>
      </c>
      <c r="X34" s="1" t="str">
        <f t="shared" si="7"/>
        <v>"ShowIndex":2</v>
      </c>
      <c r="Y34" s="1" t="str">
        <f t="shared" si="8"/>
        <v>"ExtraItemId":50004</v>
      </c>
      <c r="Z34" s="1" t="str">
        <f t="shared" si="8"/>
        <v>"ExtraNum":3200</v>
      </c>
      <c r="AA34" s="1" t="str">
        <f t="shared" si="8"/>
        <v>"ExtraItemId2":50006</v>
      </c>
      <c r="AB34" s="1" t="str">
        <f t="shared" si="8"/>
        <v>"ExtraNum2":0</v>
      </c>
      <c r="AC34" s="1" t="str">
        <f t="shared" si="10"/>
        <v>{"ExtraItemId":50004,"ExtraNum":3200}</v>
      </c>
      <c r="AD34" s="1" t="str">
        <f t="shared" si="11"/>
        <v>{"ExtraItemId2":50006,"ExtraNum2":0}</v>
      </c>
      <c r="AE34" s="1" t="str">
        <f t="shared" si="12"/>
        <v>"ExtraItem":[{"ExtraItemId":50004,"ExtraNum":3200},{"ExtraItemId2":50006,"ExtraNum2":0}]</v>
      </c>
      <c r="AF34" s="1" t="str">
        <f>$A$3&amp;_xlfn.TEXTJOIN($C$1,1,T34:AB34)&amp;$A$4</f>
        <v>{"DropTeamId":2003,"Weight":100,"Quality":3,"DrawType":0,"ShowIndex":2,"ExtraItemId":50004,"ExtraNum":3200,"ExtraItemId2":50006,"ExtraNum2":0}</v>
      </c>
    </row>
    <row r="35" spans="5:32" x14ac:dyDescent="0.15">
      <c r="E35" s="11" t="s">
        <v>56</v>
      </c>
      <c r="F35" s="9">
        <v>1</v>
      </c>
      <c r="G35" s="5"/>
      <c r="H35" s="10">
        <v>0.1875</v>
      </c>
      <c r="J35" s="9">
        <v>2004</v>
      </c>
      <c r="K35" s="9">
        <f t="shared" si="6"/>
        <v>1875</v>
      </c>
      <c r="L35" s="9">
        <v>2</v>
      </c>
      <c r="M35" s="9">
        <v>1</v>
      </c>
      <c r="N35" s="9">
        <v>1</v>
      </c>
      <c r="O35" s="9"/>
      <c r="P35" s="9">
        <f t="shared" si="13"/>
        <v>50004</v>
      </c>
      <c r="Q35" s="9">
        <f t="shared" si="9"/>
        <v>1200</v>
      </c>
      <c r="R35" s="9">
        <v>50006</v>
      </c>
      <c r="S35" s="9">
        <v>0</v>
      </c>
      <c r="T35" s="1" t="str">
        <f t="shared" si="7"/>
        <v>"DropTeamId":2004</v>
      </c>
      <c r="U35" s="1" t="str">
        <f t="shared" si="7"/>
        <v>"Weight":1875</v>
      </c>
      <c r="V35" s="1" t="str">
        <f t="shared" si="7"/>
        <v>"Quality":2</v>
      </c>
      <c r="W35" s="1" t="str">
        <f t="shared" si="7"/>
        <v>"DrawType":1</v>
      </c>
      <c r="X35" s="1" t="str">
        <f t="shared" si="7"/>
        <v>"ShowIndex":1</v>
      </c>
      <c r="Y35" s="1" t="str">
        <f t="shared" si="8"/>
        <v>"ExtraItemId":50004</v>
      </c>
      <c r="Z35" s="1" t="str">
        <f t="shared" si="8"/>
        <v>"ExtraNum":1200</v>
      </c>
      <c r="AA35" s="1" t="str">
        <f t="shared" si="8"/>
        <v>"ExtraItemId2":50006</v>
      </c>
      <c r="AB35" s="1" t="str">
        <f t="shared" si="8"/>
        <v>"ExtraNum2":0</v>
      </c>
      <c r="AC35" s="1" t="str">
        <f t="shared" si="10"/>
        <v>{"ExtraItemId":50004,"ExtraNum":1200}</v>
      </c>
      <c r="AD35" s="1" t="str">
        <f t="shared" si="11"/>
        <v>{"ExtraItemId2":50006,"ExtraNum2":0}</v>
      </c>
      <c r="AE35" s="1" t="str">
        <f t="shared" si="12"/>
        <v>"ExtraItem":[{"ExtraItemId":50004,"ExtraNum":1200},{"ExtraItemId2":50006,"ExtraNum2":0}]</v>
      </c>
      <c r="AF35" s="1" t="str">
        <f>$A$3&amp;_xlfn.TEXTJOIN($C$1,1,T35:AB35)&amp;$A$4</f>
        <v>{"DropTeamId":2004,"Weight":1875,"Quality":2,"DrawType":1,"ShowIndex":1,"ExtraItemId":50004,"ExtraNum":1200,"ExtraItemId2":50006,"ExtraNum2":0}</v>
      </c>
    </row>
    <row r="36" spans="5:32" x14ac:dyDescent="0.15">
      <c r="E36" s="12" t="s">
        <v>57</v>
      </c>
      <c r="F36" s="9">
        <v>1</v>
      </c>
      <c r="G36" s="5"/>
      <c r="H36" s="10">
        <v>5.2200000000000003E-2</v>
      </c>
      <c r="J36" s="9">
        <v>2005</v>
      </c>
      <c r="K36" s="9">
        <f t="shared" si="6"/>
        <v>522</v>
      </c>
      <c r="L36" s="9">
        <v>3</v>
      </c>
      <c r="M36" s="9">
        <v>2</v>
      </c>
      <c r="N36" s="9">
        <v>0</v>
      </c>
      <c r="O36" s="9"/>
      <c r="P36" s="9">
        <f t="shared" si="13"/>
        <v>50004</v>
      </c>
      <c r="Q36" s="9">
        <f t="shared" si="9"/>
        <v>2400</v>
      </c>
      <c r="R36" s="9">
        <v>50006</v>
      </c>
      <c r="S36" s="9">
        <v>0</v>
      </c>
      <c r="T36" s="1" t="str">
        <f t="shared" si="7"/>
        <v>"DropTeamId":2005</v>
      </c>
      <c r="U36" s="1" t="str">
        <f t="shared" si="7"/>
        <v>"Weight":522</v>
      </c>
      <c r="V36" s="1" t="str">
        <f t="shared" si="7"/>
        <v>"Quality":3</v>
      </c>
      <c r="W36" s="1" t="str">
        <f t="shared" si="7"/>
        <v>"DrawType":2</v>
      </c>
      <c r="X36" s="1" t="str">
        <f t="shared" si="7"/>
        <v>"ShowIndex":0</v>
      </c>
      <c r="Y36" s="1" t="str">
        <f t="shared" si="8"/>
        <v>"ExtraItemId":50004</v>
      </c>
      <c r="Z36" s="1" t="str">
        <f t="shared" si="8"/>
        <v>"ExtraNum":2400</v>
      </c>
      <c r="AA36" s="1" t="str">
        <f t="shared" si="8"/>
        <v>"ExtraItemId2":50006</v>
      </c>
      <c r="AB36" s="1" t="str">
        <f t="shared" si="8"/>
        <v>"ExtraNum2":0</v>
      </c>
      <c r="AC36" s="1" t="str">
        <f t="shared" si="10"/>
        <v>{"ExtraItemId":50004,"ExtraNum":2400}</v>
      </c>
      <c r="AD36" s="1" t="str">
        <f t="shared" si="11"/>
        <v>{"ExtraItemId2":50006,"ExtraNum2":0}</v>
      </c>
      <c r="AE36" s="1" t="str">
        <f t="shared" si="12"/>
        <v>"ExtraItem":[{"ExtraItemId":50004,"ExtraNum":2400},{"ExtraItemId2":50006,"ExtraNum2":0}]</v>
      </c>
      <c r="AF36" s="1" t="str">
        <f>$A$3&amp;_xlfn.TEXTJOIN($C$1,1,T36:AB36)&amp;$A$4</f>
        <v>{"DropTeamId":2005,"Weight":522,"Quality":3,"DrawType":2,"ShowIndex":0,"ExtraItemId":50004,"ExtraNum":2400,"ExtraItemId2":50006,"ExtraNum2":0}</v>
      </c>
    </row>
    <row r="38" spans="5:32" x14ac:dyDescent="0.15">
      <c r="J38" s="1" t="s">
        <v>63</v>
      </c>
    </row>
    <row r="39" spans="5:32" x14ac:dyDescent="0.15">
      <c r="J39" s="1" t="s">
        <v>64</v>
      </c>
    </row>
    <row r="43" spans="5:32" ht="15.75" thickBot="1" x14ac:dyDescent="0.2">
      <c r="E43" s="19" t="s">
        <v>72</v>
      </c>
      <c r="F43" s="20" t="s">
        <v>73</v>
      </c>
      <c r="G43" s="21"/>
      <c r="H43" s="21"/>
      <c r="I43" s="21"/>
      <c r="J43" s="21"/>
      <c r="K43" s="21"/>
      <c r="L43" s="21"/>
    </row>
    <row r="44" spans="5:32" x14ac:dyDescent="0.15">
      <c r="E44" s="21"/>
      <c r="F44" s="21"/>
      <c r="G44" s="21"/>
      <c r="H44" s="21"/>
      <c r="I44" s="21"/>
      <c r="J44" s="21"/>
      <c r="K44" s="21"/>
      <c r="L44" s="21"/>
    </row>
    <row r="45" spans="5:32" ht="16.5" x14ac:dyDescent="0.15">
      <c r="E45" s="16"/>
      <c r="F45" s="22"/>
      <c r="G45" s="21"/>
      <c r="H45" s="21"/>
      <c r="I45" s="16"/>
      <c r="J45" s="23"/>
      <c r="K45" s="21"/>
      <c r="L45" s="21"/>
    </row>
    <row r="46" spans="5:32" ht="16.5" x14ac:dyDescent="0.15">
      <c r="E46" s="16"/>
      <c r="F46" s="22"/>
      <c r="G46" s="21"/>
      <c r="H46" s="21"/>
      <c r="I46" s="24"/>
      <c r="J46" s="23"/>
      <c r="K46" s="21"/>
      <c r="L46" s="21"/>
    </row>
    <row r="47" spans="5:32" x14ac:dyDescent="0.15">
      <c r="E47" s="16"/>
      <c r="F47" s="25"/>
      <c r="G47" s="21"/>
      <c r="H47" s="21"/>
      <c r="I47" s="21"/>
      <c r="J47" s="21"/>
      <c r="K47" s="21"/>
      <c r="L47" s="21"/>
    </row>
    <row r="48" spans="5:32" x14ac:dyDescent="0.15">
      <c r="E48" s="21"/>
      <c r="F48" s="21"/>
      <c r="G48" s="21"/>
      <c r="H48" s="21"/>
      <c r="I48" s="21"/>
      <c r="J48" s="21"/>
      <c r="K48" s="21"/>
      <c r="L48" s="21"/>
    </row>
    <row r="49" spans="3:36" x14ac:dyDescent="0.15">
      <c r="C49" s="17" t="s">
        <v>85</v>
      </c>
      <c r="D49" s="7">
        <f>SUMPRODUCT(H50:H59,U50:U59)</f>
        <v>18.82</v>
      </c>
      <c r="E49" s="16" t="s">
        <v>75</v>
      </c>
      <c r="F49" s="16" t="s">
        <v>76</v>
      </c>
      <c r="G49" s="16" t="s">
        <v>74</v>
      </c>
      <c r="H49" s="16" t="s">
        <v>77</v>
      </c>
      <c r="I49" s="16" t="s">
        <v>78</v>
      </c>
      <c r="J49" s="16" t="s">
        <v>79</v>
      </c>
      <c r="K49" s="21"/>
      <c r="L49" s="21"/>
      <c r="N49" s="1" t="s">
        <v>47</v>
      </c>
      <c r="O49" s="1" t="s">
        <v>48</v>
      </c>
      <c r="P49" s="1" t="s">
        <v>49</v>
      </c>
      <c r="Q49" s="1" t="s">
        <v>3</v>
      </c>
      <c r="R49" s="1" t="s">
        <v>50</v>
      </c>
      <c r="S49" s="17" t="s">
        <v>70</v>
      </c>
      <c r="T49" s="1" t="s">
        <v>51</v>
      </c>
      <c r="U49" s="1" t="s">
        <v>52</v>
      </c>
      <c r="V49" s="1" t="s">
        <v>53</v>
      </c>
      <c r="W49" s="1" t="s">
        <v>54</v>
      </c>
      <c r="X49" s="13" t="str">
        <f>$A$1&amp;_xlfn.TEXTJOIN($C$1,TRUE,AJ50:AJ59)&amp;$A$2</f>
        <v>[{"DropTeamId":4001,"Weight":4240,"Quality":1,"DrawType":0,"ShowIndex":9,"ExtraItemId":50005,"ExtraNum":5,"ExtraItemId2":50006,"ExtraNum2":0},{"DropTeamId":4002,"Weight":2000,"Quality":1,"DrawType":0,"ShowIndex":8,"ExtraItemId":50005,"ExtraNum":10,"ExtraItemId2":50006,"ExtraNum2":0},{"DropTeamId":4003,"Weight":50,"Quality":3,"DrawType":0,"ShowIndex":7,"ExtraItemId":50005,"ExtraNum":50,"ExtraItemId2":50006,"ExtraNum2":0},{"DropTeamId":4004,"Weight":25,"Quality":3,"DrawType":0,"ShowIndex":6,"ExtraItemId":50005,"ExtraNum":100,"ExtraItemId2":50006,"ExtraNum2":0},{"DropTeamId":4005,"Weight":10,"Quality":3,"DrawType":0,"ShowIndex":5,"ExtraItemId":50005,"ExtraNum":200,"ExtraItemId2":50006,"ExtraNum2":0},{"DropTeamId":4006,"Weight":2000,"Quality":2,"DrawType":0,"ShowIndex":4,"ExtraItemId":50005,"ExtraNum":25,"ExtraItemId2":50006,"ExtraNum2":0},{"DropTeamId":4007,"Weight":1000,"Quality":2,"DrawType":0,"ShowIndex":3,"ExtraItemId":50005,"ExtraNum":50,"ExtraItemId2":50006,"ExtraNum2":0},{"DropTeamId":4008,"Weight":300,"Quality":3,"DrawType":0,"ShowIndex":2,"ExtraItemId":50005,"ExtraNum":100,"ExtraItemId2":50006,"ExtraNum2":0},{"DropTeamId":4009,"Weight":50,"Quality":3,"DrawType":0,"ShowIndex":1,"ExtraItemId":50005,"ExtraNum":200,"ExtraItemId2":50006,"ExtraNum2":0},{"DropTeamId":4010,"Weight":325,"Quality":3,"DrawType":2,"ShowIndex":0,"ExtraItemId":50005,"ExtraNum":0,"ExtraItemId2":50006,"ExtraNum2":0}]</v>
      </c>
    </row>
    <row r="50" spans="3:36" x14ac:dyDescent="0.15">
      <c r="E50" s="26" t="s">
        <v>80</v>
      </c>
      <c r="F50" s="18">
        <v>2</v>
      </c>
      <c r="G50" s="22">
        <f>_xlfn.XLOOKUP(E50,[1]定价!$D$22:$D$1059,[1]定价!$I$22:$I$1059)*F50</f>
        <v>2.15</v>
      </c>
      <c r="H50" s="27">
        <v>0.42399999999999999</v>
      </c>
      <c r="I50" s="27">
        <f t="shared" ref="I50:I59" si="14">H50</f>
        <v>0.42399999999999999</v>
      </c>
      <c r="J50" s="27">
        <f>I50*39/40</f>
        <v>0.41339999999999993</v>
      </c>
      <c r="K50" s="21"/>
      <c r="L50" s="21"/>
      <c r="N50" s="9">
        <v>4001</v>
      </c>
      <c r="O50" s="9">
        <f>INT(H50*10000)</f>
        <v>4240</v>
      </c>
      <c r="P50" s="9">
        <v>1</v>
      </c>
      <c r="Q50" s="9">
        <v>0</v>
      </c>
      <c r="R50" s="9">
        <v>9</v>
      </c>
      <c r="S50" s="9"/>
      <c r="T50" s="9">
        <v>50005</v>
      </c>
      <c r="U50" s="9">
        <v>5</v>
      </c>
      <c r="V50" s="9">
        <v>50006</v>
      </c>
      <c r="W50" s="9">
        <v>0</v>
      </c>
      <c r="X50" s="1" t="str">
        <f>$B$2&amp;N$49&amp;$B$2&amp;$B$1&amp;N50</f>
        <v>"DropTeamId":4001</v>
      </c>
      <c r="Y50" s="1" t="str">
        <f t="shared" ref="Y50:AB59" si="15">$B$2&amp;O$49&amp;$B$2&amp;$B$1&amp;O50</f>
        <v>"Weight":4240</v>
      </c>
      <c r="Z50" s="1" t="str">
        <f t="shared" si="15"/>
        <v>"Quality":1</v>
      </c>
      <c r="AA50" s="1" t="str">
        <f t="shared" si="15"/>
        <v>"DrawType":0</v>
      </c>
      <c r="AB50" s="1" t="str">
        <f t="shared" si="15"/>
        <v>"ShowIndex":9</v>
      </c>
      <c r="AC50" s="1" t="str">
        <f>$B$2&amp;T$49&amp;$B$2&amp;$B$1&amp;T50</f>
        <v>"ExtraItemId":50005</v>
      </c>
      <c r="AD50" s="1" t="str">
        <f>$B$2&amp;U$49&amp;$B$2&amp;$B$1&amp;U50</f>
        <v>"ExtraNum":5</v>
      </c>
      <c r="AE50" s="1" t="str">
        <f>$B$2&amp;V$49&amp;$B$2&amp;$B$1&amp;V50</f>
        <v>"ExtraItemId2":50006</v>
      </c>
      <c r="AF50" s="1" t="str">
        <f>$B$2&amp;W$49&amp;$B$2&amp;$B$1&amp;W50</f>
        <v>"ExtraNum2":0</v>
      </c>
      <c r="AG50" s="1" t="str">
        <f>$A$3&amp;_xlfn.TEXTJOIN($C$1,1,AC50:AD50)&amp;$A$4</f>
        <v>{"ExtraItemId":50005,"ExtraNum":5}</v>
      </c>
      <c r="AH50" s="1" t="str">
        <f>$A$3&amp;_xlfn.TEXTJOIN($C$1,1,AE50:AF50)&amp;$A$4</f>
        <v>{"ExtraItemId2":50006,"ExtraNum2":0}</v>
      </c>
      <c r="AI50" s="1" t="str">
        <f>$B$2&amp;$O$11&amp;$B$2&amp;$B$1&amp;$A$1&amp;_xlfn.TEXTJOIN($C$1,1,AG50:AH50)&amp;$A$2</f>
        <v>"ExtraItem":[{"ExtraItemId":50005,"ExtraNum":5},{"ExtraItemId2":50006,"ExtraNum2":0}]</v>
      </c>
      <c r="AJ50" s="1" t="str">
        <f>$A$3&amp;_xlfn.TEXTJOIN($C$1,1,X50:AF50)&amp;$A$4</f>
        <v>{"DropTeamId":4001,"Weight":4240,"Quality":1,"DrawType":0,"ShowIndex":9,"ExtraItemId":50005,"ExtraNum":5,"ExtraItemId2":50006,"ExtraNum2":0}</v>
      </c>
    </row>
    <row r="51" spans="3:36" x14ac:dyDescent="0.15">
      <c r="E51" s="26" t="s">
        <v>80</v>
      </c>
      <c r="F51" s="18">
        <v>4</v>
      </c>
      <c r="G51" s="22">
        <f>_xlfn.XLOOKUP(E51,[1]定价!$D$22:$D$1059,[1]定价!$I$22:$I$1059)*F51</f>
        <v>4.3</v>
      </c>
      <c r="H51" s="27">
        <v>0.2</v>
      </c>
      <c r="I51" s="27">
        <f t="shared" si="14"/>
        <v>0.2</v>
      </c>
      <c r="J51" s="27">
        <f>I51*39/40</f>
        <v>0.19500000000000001</v>
      </c>
      <c r="K51" s="21"/>
      <c r="L51" s="21"/>
      <c r="N51" s="9">
        <v>4002</v>
      </c>
      <c r="O51" s="9">
        <f t="shared" ref="O51:O59" si="16">INT(H51*10000)</f>
        <v>2000</v>
      </c>
      <c r="P51" s="9">
        <v>1</v>
      </c>
      <c r="Q51" s="9">
        <v>0</v>
      </c>
      <c r="R51" s="9">
        <v>8</v>
      </c>
      <c r="S51" s="9"/>
      <c r="T51" s="9">
        <f>T50</f>
        <v>50005</v>
      </c>
      <c r="U51" s="9">
        <v>10</v>
      </c>
      <c r="V51" s="9">
        <v>50006</v>
      </c>
      <c r="W51" s="9">
        <v>0</v>
      </c>
      <c r="X51" s="1" t="str">
        <f t="shared" ref="X51:X59" si="17">$B$2&amp;N$49&amp;$B$2&amp;$B$1&amp;N51</f>
        <v>"DropTeamId":4002</v>
      </c>
      <c r="Y51" s="1" t="str">
        <f t="shared" si="15"/>
        <v>"Weight":2000</v>
      </c>
      <c r="Z51" s="1" t="str">
        <f t="shared" si="15"/>
        <v>"Quality":1</v>
      </c>
      <c r="AA51" s="1" t="str">
        <f t="shared" si="15"/>
        <v>"DrawType":0</v>
      </c>
      <c r="AB51" s="1" t="str">
        <f t="shared" si="15"/>
        <v>"ShowIndex":8</v>
      </c>
      <c r="AC51" s="1" t="str">
        <f t="shared" ref="AC51:AF59" si="18">$B$2&amp;T$49&amp;$B$2&amp;$B$1&amp;T51</f>
        <v>"ExtraItemId":50005</v>
      </c>
      <c r="AD51" s="1" t="str">
        <f t="shared" si="18"/>
        <v>"ExtraNum":10</v>
      </c>
      <c r="AE51" s="1" t="str">
        <f t="shared" si="18"/>
        <v>"ExtraItemId2":50006</v>
      </c>
      <c r="AF51" s="1" t="str">
        <f t="shared" si="18"/>
        <v>"ExtraNum2":0</v>
      </c>
      <c r="AG51" s="1" t="str">
        <f t="shared" ref="AG51:AG54" si="19">$A$3&amp;_xlfn.TEXTJOIN($C$1,1,AC51:AD51)&amp;$A$4</f>
        <v>{"ExtraItemId":50005,"ExtraNum":10}</v>
      </c>
      <c r="AH51" s="1" t="str">
        <f t="shared" ref="AH51:AH54" si="20">$A$3&amp;_xlfn.TEXTJOIN($C$1,1,AE51:AF51)&amp;$A$4</f>
        <v>{"ExtraItemId2":50006,"ExtraNum2":0}</v>
      </c>
      <c r="AI51" s="1" t="str">
        <f t="shared" ref="AI51:AI59" si="21">$B$2&amp;$O$11&amp;$B$2&amp;$B$1&amp;$A$1&amp;_xlfn.TEXTJOIN($C$1,1,AG51:AH51)&amp;$A$2</f>
        <v>"ExtraItem":[{"ExtraItemId":50005,"ExtraNum":10},{"ExtraItemId2":50006,"ExtraNum2":0}]</v>
      </c>
      <c r="AJ51" s="1" t="str">
        <f t="shared" ref="AJ51:AJ59" si="22">$A$3&amp;_xlfn.TEXTJOIN($C$1,1,X51:AF51)&amp;$A$4</f>
        <v>{"DropTeamId":4002,"Weight":2000,"Quality":1,"DrawType":0,"ShowIndex":8,"ExtraItemId":50005,"ExtraNum":10,"ExtraItemId2":50006,"ExtraNum2":0}</v>
      </c>
    </row>
    <row r="52" spans="3:36" x14ac:dyDescent="0.15">
      <c r="E52" s="24" t="s">
        <v>81</v>
      </c>
      <c r="F52" s="18">
        <v>3000</v>
      </c>
      <c r="G52" s="22">
        <f>_xlfn.XLOOKUP(E52,[1]定价!$D$22:$D$1059,[1]定价!$I$22:$I$1059)*F52</f>
        <v>75</v>
      </c>
      <c r="H52" s="27">
        <v>5.0000000000000001E-3</v>
      </c>
      <c r="I52" s="27">
        <f t="shared" si="14"/>
        <v>5.0000000000000001E-3</v>
      </c>
      <c r="J52" s="27">
        <f>I52*39/40</f>
        <v>4.875E-3</v>
      </c>
      <c r="K52" s="21"/>
      <c r="L52" s="21"/>
      <c r="N52" s="9">
        <v>4003</v>
      </c>
      <c r="O52" s="9">
        <f t="shared" si="16"/>
        <v>50</v>
      </c>
      <c r="P52" s="9">
        <v>3</v>
      </c>
      <c r="Q52" s="9">
        <v>0</v>
      </c>
      <c r="R52" s="9">
        <v>7</v>
      </c>
      <c r="S52" s="9"/>
      <c r="T52" s="9">
        <f t="shared" ref="T52:T59" si="23">T51</f>
        <v>50005</v>
      </c>
      <c r="U52" s="9">
        <v>50</v>
      </c>
      <c r="V52" s="9">
        <v>50006</v>
      </c>
      <c r="W52" s="9">
        <v>0</v>
      </c>
      <c r="X52" s="1" t="str">
        <f t="shared" si="17"/>
        <v>"DropTeamId":4003</v>
      </c>
      <c r="Y52" s="1" t="str">
        <f t="shared" si="15"/>
        <v>"Weight":50</v>
      </c>
      <c r="Z52" s="1" t="str">
        <f t="shared" si="15"/>
        <v>"Quality":3</v>
      </c>
      <c r="AA52" s="1" t="str">
        <f t="shared" si="15"/>
        <v>"DrawType":0</v>
      </c>
      <c r="AB52" s="1" t="str">
        <f t="shared" si="15"/>
        <v>"ShowIndex":7</v>
      </c>
      <c r="AC52" s="1" t="str">
        <f t="shared" si="18"/>
        <v>"ExtraItemId":50005</v>
      </c>
      <c r="AD52" s="1" t="str">
        <f t="shared" si="18"/>
        <v>"ExtraNum":50</v>
      </c>
      <c r="AE52" s="1" t="str">
        <f t="shared" si="18"/>
        <v>"ExtraItemId2":50006</v>
      </c>
      <c r="AF52" s="1" t="str">
        <f t="shared" si="18"/>
        <v>"ExtraNum2":0</v>
      </c>
      <c r="AG52" s="1" t="str">
        <f t="shared" si="19"/>
        <v>{"ExtraItemId":50005,"ExtraNum":50}</v>
      </c>
      <c r="AH52" s="1" t="str">
        <f t="shared" si="20"/>
        <v>{"ExtraItemId2":50006,"ExtraNum2":0}</v>
      </c>
      <c r="AI52" s="1" t="str">
        <f t="shared" si="21"/>
        <v>"ExtraItem":[{"ExtraItemId":50005,"ExtraNum":50},{"ExtraItemId2":50006,"ExtraNum2":0}]</v>
      </c>
      <c r="AJ52" s="1" t="str">
        <f t="shared" si="22"/>
        <v>{"DropTeamId":4003,"Weight":50,"Quality":3,"DrawType":0,"ShowIndex":7,"ExtraItemId":50005,"ExtraNum":50,"ExtraItemId2":50006,"ExtraNum2":0}</v>
      </c>
    </row>
    <row r="53" spans="3:36" x14ac:dyDescent="0.15">
      <c r="E53" s="24" t="s">
        <v>81</v>
      </c>
      <c r="F53" s="18">
        <v>6666</v>
      </c>
      <c r="G53" s="22">
        <f>_xlfn.XLOOKUP(E53,[1]定价!$D$22:$D$1059,[1]定价!$I$22:$I$1059)*F53</f>
        <v>166.65</v>
      </c>
      <c r="H53" s="27">
        <v>2.5000000000000001E-3</v>
      </c>
      <c r="I53" s="27">
        <f t="shared" si="14"/>
        <v>2.5000000000000001E-3</v>
      </c>
      <c r="J53" s="27">
        <f>I53*39/40</f>
        <v>2.4375E-3</v>
      </c>
      <c r="K53" s="21"/>
      <c r="L53" s="21"/>
      <c r="N53" s="9">
        <v>4004</v>
      </c>
      <c r="O53" s="9">
        <f t="shared" si="16"/>
        <v>25</v>
      </c>
      <c r="P53" s="9">
        <v>3</v>
      </c>
      <c r="Q53" s="9">
        <v>0</v>
      </c>
      <c r="R53" s="9">
        <v>6</v>
      </c>
      <c r="S53" s="9"/>
      <c r="T53" s="9">
        <f t="shared" si="23"/>
        <v>50005</v>
      </c>
      <c r="U53" s="9">
        <v>100</v>
      </c>
      <c r="V53" s="9">
        <v>50006</v>
      </c>
      <c r="W53" s="9">
        <v>0</v>
      </c>
      <c r="X53" s="1" t="str">
        <f t="shared" si="17"/>
        <v>"DropTeamId":4004</v>
      </c>
      <c r="Y53" s="1" t="str">
        <f t="shared" si="15"/>
        <v>"Weight":25</v>
      </c>
      <c r="Z53" s="1" t="str">
        <f t="shared" si="15"/>
        <v>"Quality":3</v>
      </c>
      <c r="AA53" s="1" t="str">
        <f t="shared" si="15"/>
        <v>"DrawType":0</v>
      </c>
      <c r="AB53" s="1" t="str">
        <f t="shared" si="15"/>
        <v>"ShowIndex":6</v>
      </c>
      <c r="AC53" s="1" t="str">
        <f t="shared" si="18"/>
        <v>"ExtraItemId":50005</v>
      </c>
      <c r="AD53" s="1" t="str">
        <f t="shared" si="18"/>
        <v>"ExtraNum":100</v>
      </c>
      <c r="AE53" s="1" t="str">
        <f t="shared" si="18"/>
        <v>"ExtraItemId2":50006</v>
      </c>
      <c r="AF53" s="1" t="str">
        <f t="shared" si="18"/>
        <v>"ExtraNum2":0</v>
      </c>
      <c r="AG53" s="1" t="str">
        <f t="shared" si="19"/>
        <v>{"ExtraItemId":50005,"ExtraNum":100}</v>
      </c>
      <c r="AH53" s="1" t="str">
        <f t="shared" si="20"/>
        <v>{"ExtraItemId2":50006,"ExtraNum2":0}</v>
      </c>
      <c r="AI53" s="1" t="str">
        <f t="shared" si="21"/>
        <v>"ExtraItem":[{"ExtraItemId":50005,"ExtraNum":100},{"ExtraItemId2":50006,"ExtraNum2":0}]</v>
      </c>
      <c r="AJ53" s="1" t="str">
        <f t="shared" si="22"/>
        <v>{"DropTeamId":4004,"Weight":25,"Quality":3,"DrawType":0,"ShowIndex":6,"ExtraItemId":50005,"ExtraNum":100,"ExtraItemId2":50006,"ExtraNum2":0}</v>
      </c>
    </row>
    <row r="54" spans="3:36" x14ac:dyDescent="0.15">
      <c r="E54" s="24" t="s">
        <v>81</v>
      </c>
      <c r="F54" s="18">
        <v>9999</v>
      </c>
      <c r="G54" s="22">
        <f>_xlfn.XLOOKUP(E54,[1]定价!$D$22:$D$1059,[1]定价!$I$22:$I$1059)*F54</f>
        <v>249.97500000000002</v>
      </c>
      <c r="H54" s="27">
        <v>1E-3</v>
      </c>
      <c r="I54" s="27">
        <f t="shared" si="14"/>
        <v>1E-3</v>
      </c>
      <c r="J54" s="27">
        <f>(I54*39+1)/40</f>
        <v>2.5974999999999998E-2</v>
      </c>
      <c r="K54" s="21"/>
      <c r="L54" s="21"/>
      <c r="N54" s="9">
        <v>4005</v>
      </c>
      <c r="O54" s="9">
        <f t="shared" si="16"/>
        <v>10</v>
      </c>
      <c r="P54" s="9">
        <v>3</v>
      </c>
      <c r="Q54" s="9">
        <v>0</v>
      </c>
      <c r="R54" s="9">
        <v>5</v>
      </c>
      <c r="S54" s="9"/>
      <c r="T54" s="9">
        <f t="shared" si="23"/>
        <v>50005</v>
      </c>
      <c r="U54" s="9">
        <v>200</v>
      </c>
      <c r="V54" s="9">
        <v>50006</v>
      </c>
      <c r="W54" s="9">
        <v>0</v>
      </c>
      <c r="X54" s="1" t="str">
        <f t="shared" si="17"/>
        <v>"DropTeamId":4005</v>
      </c>
      <c r="Y54" s="1" t="str">
        <f t="shared" si="15"/>
        <v>"Weight":10</v>
      </c>
      <c r="Z54" s="1" t="str">
        <f t="shared" si="15"/>
        <v>"Quality":3</v>
      </c>
      <c r="AA54" s="1" t="str">
        <f t="shared" si="15"/>
        <v>"DrawType":0</v>
      </c>
      <c r="AB54" s="1" t="str">
        <f t="shared" si="15"/>
        <v>"ShowIndex":5</v>
      </c>
      <c r="AC54" s="1" t="str">
        <f t="shared" si="18"/>
        <v>"ExtraItemId":50005</v>
      </c>
      <c r="AD54" s="1" t="str">
        <f t="shared" si="18"/>
        <v>"ExtraNum":200</v>
      </c>
      <c r="AE54" s="1" t="str">
        <f t="shared" si="18"/>
        <v>"ExtraItemId2":50006</v>
      </c>
      <c r="AF54" s="1" t="str">
        <f t="shared" si="18"/>
        <v>"ExtraNum2":0</v>
      </c>
      <c r="AG54" s="1" t="str">
        <f t="shared" si="19"/>
        <v>{"ExtraItemId":50005,"ExtraNum":200}</v>
      </c>
      <c r="AH54" s="1" t="str">
        <f t="shared" si="20"/>
        <v>{"ExtraItemId2":50006,"ExtraNum2":0}</v>
      </c>
      <c r="AI54" s="1" t="str">
        <f t="shared" si="21"/>
        <v>"ExtraItem":[{"ExtraItemId":50005,"ExtraNum":200},{"ExtraItemId2":50006,"ExtraNum2":0}]</v>
      </c>
      <c r="AJ54" s="1" t="str">
        <f t="shared" si="22"/>
        <v>{"DropTeamId":4005,"Weight":10,"Quality":3,"DrawType":0,"ShowIndex":5,"ExtraItemId":50005,"ExtraNum":200,"ExtraItemId2":50006,"ExtraNum2":0}</v>
      </c>
    </row>
    <row r="55" spans="3:36" x14ac:dyDescent="0.15">
      <c r="E55" s="28" t="s">
        <v>82</v>
      </c>
      <c r="F55" s="18">
        <v>1</v>
      </c>
      <c r="G55" s="22">
        <f>_xlfn.XLOOKUP(E55,[1]定价!$D$22:$D$1059,[1]定价!$I$22:$I$1059)*F55</f>
        <v>0.75</v>
      </c>
      <c r="H55" s="27">
        <v>0.2</v>
      </c>
      <c r="I55" s="27">
        <f t="shared" si="14"/>
        <v>0.2</v>
      </c>
      <c r="J55" s="27">
        <f>I55*39/40</f>
        <v>0.19500000000000001</v>
      </c>
      <c r="K55" s="21"/>
      <c r="L55" s="21"/>
      <c r="N55" s="9">
        <v>4006</v>
      </c>
      <c r="O55" s="9">
        <f t="shared" si="16"/>
        <v>2000</v>
      </c>
      <c r="P55" s="9">
        <v>2</v>
      </c>
      <c r="Q55" s="9">
        <v>0</v>
      </c>
      <c r="R55" s="9">
        <v>4</v>
      </c>
      <c r="S55" s="9"/>
      <c r="T55" s="9">
        <f t="shared" si="23"/>
        <v>50005</v>
      </c>
      <c r="U55" s="9">
        <v>25</v>
      </c>
      <c r="V55" s="9">
        <v>50006</v>
      </c>
      <c r="W55" s="9">
        <v>0</v>
      </c>
      <c r="X55" s="1" t="str">
        <f t="shared" si="17"/>
        <v>"DropTeamId":4006</v>
      </c>
      <c r="Y55" s="1" t="str">
        <f t="shared" si="15"/>
        <v>"Weight":2000</v>
      </c>
      <c r="Z55" s="1" t="str">
        <f t="shared" si="15"/>
        <v>"Quality":2</v>
      </c>
      <c r="AA55" s="1" t="str">
        <f t="shared" si="15"/>
        <v>"DrawType":0</v>
      </c>
      <c r="AB55" s="1" t="str">
        <f t="shared" si="15"/>
        <v>"ShowIndex":4</v>
      </c>
      <c r="AC55" s="1" t="str">
        <f t="shared" si="18"/>
        <v>"ExtraItemId":50005</v>
      </c>
      <c r="AD55" s="1" t="str">
        <f t="shared" si="18"/>
        <v>"ExtraNum":25</v>
      </c>
      <c r="AE55" s="1" t="str">
        <f t="shared" si="18"/>
        <v>"ExtraItemId2":50006</v>
      </c>
      <c r="AF55" s="1" t="str">
        <f t="shared" si="18"/>
        <v>"ExtraNum2":0</v>
      </c>
      <c r="AG55" s="1" t="str">
        <f t="shared" ref="AG55:AG59" si="24">$A$3&amp;_xlfn.TEXTJOIN($C$1,1,AC55:AD55)&amp;$A$4</f>
        <v>{"ExtraItemId":50005,"ExtraNum":25}</v>
      </c>
      <c r="AH55" s="1" t="str">
        <f t="shared" ref="AH55:AH59" si="25">$A$3&amp;_xlfn.TEXTJOIN($C$1,1,AE55:AF55)&amp;$A$4</f>
        <v>{"ExtraItemId2":50006,"ExtraNum2":0}</v>
      </c>
      <c r="AI55" s="1" t="str">
        <f t="shared" si="21"/>
        <v>"ExtraItem":[{"ExtraItemId":50005,"ExtraNum":25},{"ExtraItemId2":50006,"ExtraNum2":0}]</v>
      </c>
      <c r="AJ55" s="1" t="str">
        <f t="shared" si="22"/>
        <v>{"DropTeamId":4006,"Weight":2000,"Quality":2,"DrawType":0,"ShowIndex":4,"ExtraItemId":50005,"ExtraNum":25,"ExtraItemId2":50006,"ExtraNum2":0}</v>
      </c>
    </row>
    <row r="56" spans="3:36" x14ac:dyDescent="0.15">
      <c r="E56" s="28" t="s">
        <v>82</v>
      </c>
      <c r="F56" s="18">
        <v>5</v>
      </c>
      <c r="G56" s="22">
        <f>_xlfn.XLOOKUP(E56,[1]定价!$D$22:$D$1059,[1]定价!$I$22:$I$1059)*F56</f>
        <v>3.75</v>
      </c>
      <c r="H56" s="27">
        <v>0.1</v>
      </c>
      <c r="I56" s="27">
        <f t="shared" si="14"/>
        <v>0.1</v>
      </c>
      <c r="J56" s="27">
        <f>(I56*39+1)/40</f>
        <v>0.12250000000000001</v>
      </c>
      <c r="K56" s="21"/>
      <c r="L56" s="21"/>
      <c r="N56" s="9">
        <v>4007</v>
      </c>
      <c r="O56" s="9">
        <f t="shared" si="16"/>
        <v>1000</v>
      </c>
      <c r="P56" s="9">
        <v>2</v>
      </c>
      <c r="Q56" s="9">
        <v>0</v>
      </c>
      <c r="R56" s="9">
        <v>3</v>
      </c>
      <c r="S56" s="9"/>
      <c r="T56" s="9">
        <f t="shared" si="23"/>
        <v>50005</v>
      </c>
      <c r="U56" s="9">
        <v>50</v>
      </c>
      <c r="V56" s="9">
        <v>50006</v>
      </c>
      <c r="W56" s="9">
        <v>0</v>
      </c>
      <c r="X56" s="1" t="str">
        <f t="shared" si="17"/>
        <v>"DropTeamId":4007</v>
      </c>
      <c r="Y56" s="1" t="str">
        <f t="shared" si="15"/>
        <v>"Weight":1000</v>
      </c>
      <c r="Z56" s="1" t="str">
        <f t="shared" si="15"/>
        <v>"Quality":2</v>
      </c>
      <c r="AA56" s="1" t="str">
        <f t="shared" si="15"/>
        <v>"DrawType":0</v>
      </c>
      <c r="AB56" s="1" t="str">
        <f t="shared" si="15"/>
        <v>"ShowIndex":3</v>
      </c>
      <c r="AC56" s="1" t="str">
        <f t="shared" si="18"/>
        <v>"ExtraItemId":50005</v>
      </c>
      <c r="AD56" s="1" t="str">
        <f t="shared" si="18"/>
        <v>"ExtraNum":50</v>
      </c>
      <c r="AE56" s="1" t="str">
        <f t="shared" si="18"/>
        <v>"ExtraItemId2":50006</v>
      </c>
      <c r="AF56" s="1" t="str">
        <f t="shared" si="18"/>
        <v>"ExtraNum2":0</v>
      </c>
      <c r="AG56" s="1" t="str">
        <f t="shared" si="24"/>
        <v>{"ExtraItemId":50005,"ExtraNum":50}</v>
      </c>
      <c r="AH56" s="1" t="str">
        <f t="shared" si="25"/>
        <v>{"ExtraItemId2":50006,"ExtraNum2":0}</v>
      </c>
      <c r="AI56" s="1" t="str">
        <f t="shared" si="21"/>
        <v>"ExtraItem":[{"ExtraItemId":50005,"ExtraNum":50},{"ExtraItemId2":50006,"ExtraNum2":0}]</v>
      </c>
      <c r="AJ56" s="1" t="str">
        <f t="shared" si="22"/>
        <v>{"DropTeamId":4007,"Weight":1000,"Quality":2,"DrawType":0,"ShowIndex":3,"ExtraItemId":50005,"ExtraNum":50,"ExtraItemId2":50006,"ExtraNum2":0}</v>
      </c>
    </row>
    <row r="57" spans="3:36" x14ac:dyDescent="0.15">
      <c r="E57" s="24" t="s">
        <v>83</v>
      </c>
      <c r="F57" s="18">
        <v>1</v>
      </c>
      <c r="G57" s="22">
        <f>_xlfn.XLOOKUP(E57,[1]定价!$D$22:$D$1059,[1]定价!$I$22:$I$1059)*F57</f>
        <v>3.125</v>
      </c>
      <c r="H57" s="27">
        <v>0.03</v>
      </c>
      <c r="I57" s="27">
        <f t="shared" si="14"/>
        <v>0.03</v>
      </c>
      <c r="J57" s="27">
        <f>I57*39/40</f>
        <v>2.9249999999999998E-2</v>
      </c>
      <c r="K57" s="21"/>
      <c r="L57" s="21"/>
      <c r="N57" s="9">
        <v>4008</v>
      </c>
      <c r="O57" s="9">
        <f t="shared" si="16"/>
        <v>300</v>
      </c>
      <c r="P57" s="9">
        <v>3</v>
      </c>
      <c r="Q57" s="9">
        <v>0</v>
      </c>
      <c r="R57" s="9">
        <v>2</v>
      </c>
      <c r="S57" s="9"/>
      <c r="T57" s="9">
        <f t="shared" si="23"/>
        <v>50005</v>
      </c>
      <c r="U57" s="9">
        <v>100</v>
      </c>
      <c r="V57" s="9">
        <v>50006</v>
      </c>
      <c r="W57" s="9">
        <v>0</v>
      </c>
      <c r="X57" s="1" t="str">
        <f t="shared" si="17"/>
        <v>"DropTeamId":4008</v>
      </c>
      <c r="Y57" s="1" t="str">
        <f t="shared" si="15"/>
        <v>"Weight":300</v>
      </c>
      <c r="Z57" s="1" t="str">
        <f t="shared" si="15"/>
        <v>"Quality":3</v>
      </c>
      <c r="AA57" s="1" t="str">
        <f t="shared" si="15"/>
        <v>"DrawType":0</v>
      </c>
      <c r="AB57" s="1" t="str">
        <f t="shared" si="15"/>
        <v>"ShowIndex":2</v>
      </c>
      <c r="AC57" s="1" t="str">
        <f t="shared" si="18"/>
        <v>"ExtraItemId":50005</v>
      </c>
      <c r="AD57" s="1" t="str">
        <f t="shared" si="18"/>
        <v>"ExtraNum":100</v>
      </c>
      <c r="AE57" s="1" t="str">
        <f t="shared" si="18"/>
        <v>"ExtraItemId2":50006</v>
      </c>
      <c r="AF57" s="1" t="str">
        <f t="shared" si="18"/>
        <v>"ExtraNum2":0</v>
      </c>
      <c r="AG57" s="1" t="str">
        <f t="shared" si="24"/>
        <v>{"ExtraItemId":50005,"ExtraNum":100}</v>
      </c>
      <c r="AH57" s="1" t="str">
        <f t="shared" si="25"/>
        <v>{"ExtraItemId2":50006,"ExtraNum2":0}</v>
      </c>
      <c r="AI57" s="1" t="str">
        <f t="shared" si="21"/>
        <v>"ExtraItem":[{"ExtraItemId":50005,"ExtraNum":100},{"ExtraItemId2":50006,"ExtraNum2":0}]</v>
      </c>
      <c r="AJ57" s="1" t="str">
        <f t="shared" si="22"/>
        <v>{"DropTeamId":4008,"Weight":300,"Quality":3,"DrawType":0,"ShowIndex":2,"ExtraItemId":50005,"ExtraNum":100,"ExtraItemId2":50006,"ExtraNum2":0}</v>
      </c>
    </row>
    <row r="58" spans="3:36" x14ac:dyDescent="0.15">
      <c r="E58" s="24" t="s">
        <v>83</v>
      </c>
      <c r="F58" s="18">
        <v>5</v>
      </c>
      <c r="G58" s="22">
        <f>_xlfn.XLOOKUP(E58,[1]定价!$D$22:$D$1059,[1]定价!$I$22:$I$1059)*F58</f>
        <v>15.625</v>
      </c>
      <c r="H58" s="27">
        <v>5.0000000000000001E-3</v>
      </c>
      <c r="I58" s="27">
        <f t="shared" si="14"/>
        <v>5.0000000000000001E-3</v>
      </c>
      <c r="J58" s="27">
        <f>(I58*39+1)/40</f>
        <v>2.9875000000000002E-2</v>
      </c>
      <c r="K58" s="21"/>
      <c r="L58" s="21"/>
      <c r="N58" s="9">
        <v>4009</v>
      </c>
      <c r="O58" s="9">
        <f t="shared" si="16"/>
        <v>50</v>
      </c>
      <c r="P58" s="9">
        <v>3</v>
      </c>
      <c r="Q58" s="9">
        <v>0</v>
      </c>
      <c r="R58" s="9">
        <v>1</v>
      </c>
      <c r="S58" s="9"/>
      <c r="T58" s="9">
        <f t="shared" si="23"/>
        <v>50005</v>
      </c>
      <c r="U58" s="9">
        <v>200</v>
      </c>
      <c r="V58" s="9">
        <v>50006</v>
      </c>
      <c r="W58" s="9">
        <v>0</v>
      </c>
      <c r="X58" s="1" t="str">
        <f t="shared" si="17"/>
        <v>"DropTeamId":4009</v>
      </c>
      <c r="Y58" s="1" t="str">
        <f t="shared" si="15"/>
        <v>"Weight":50</v>
      </c>
      <c r="Z58" s="1" t="str">
        <f t="shared" si="15"/>
        <v>"Quality":3</v>
      </c>
      <c r="AA58" s="1" t="str">
        <f t="shared" si="15"/>
        <v>"DrawType":0</v>
      </c>
      <c r="AB58" s="1" t="str">
        <f t="shared" si="15"/>
        <v>"ShowIndex":1</v>
      </c>
      <c r="AC58" s="1" t="str">
        <f t="shared" si="18"/>
        <v>"ExtraItemId":50005</v>
      </c>
      <c r="AD58" s="1" t="str">
        <f t="shared" si="18"/>
        <v>"ExtraNum":200</v>
      </c>
      <c r="AE58" s="1" t="str">
        <f t="shared" si="18"/>
        <v>"ExtraItemId2":50006</v>
      </c>
      <c r="AF58" s="1" t="str">
        <f t="shared" si="18"/>
        <v>"ExtraNum2":0</v>
      </c>
      <c r="AG58" s="1" t="str">
        <f t="shared" si="24"/>
        <v>{"ExtraItemId":50005,"ExtraNum":200}</v>
      </c>
      <c r="AH58" s="1" t="str">
        <f t="shared" si="25"/>
        <v>{"ExtraItemId2":50006,"ExtraNum2":0}</v>
      </c>
      <c r="AI58" s="1" t="str">
        <f t="shared" si="21"/>
        <v>"ExtraItem":[{"ExtraItemId":50005,"ExtraNum":200},{"ExtraItemId2":50006,"ExtraNum2":0}]</v>
      </c>
      <c r="AJ58" s="1" t="str">
        <f t="shared" si="22"/>
        <v>{"DropTeamId":4009,"Weight":50,"Quality":3,"DrawType":0,"ShowIndex":1,"ExtraItemId":50005,"ExtraNum":200,"ExtraItemId2":50006,"ExtraNum2":0}</v>
      </c>
    </row>
    <row r="59" spans="3:36" x14ac:dyDescent="0.15">
      <c r="E59" s="24" t="s">
        <v>84</v>
      </c>
      <c r="F59" s="18">
        <v>1</v>
      </c>
      <c r="G59" s="22">
        <f>_xlfn.XLOOKUP(E59,[1]定价!$D$22:$D$1059,[1]定价!$I$22:$I$1059)*F59</f>
        <v>250</v>
      </c>
      <c r="H59" s="27">
        <v>3.2500000000000001E-2</v>
      </c>
      <c r="I59" s="27">
        <f t="shared" si="14"/>
        <v>3.2500000000000001E-2</v>
      </c>
      <c r="J59" s="27">
        <f>I59*39/40</f>
        <v>3.16875E-2</v>
      </c>
      <c r="K59" s="21"/>
      <c r="L59" s="21"/>
      <c r="N59" s="9">
        <v>4010</v>
      </c>
      <c r="O59" s="9">
        <f t="shared" si="16"/>
        <v>325</v>
      </c>
      <c r="P59" s="9">
        <v>3</v>
      </c>
      <c r="Q59" s="9">
        <v>2</v>
      </c>
      <c r="R59" s="9">
        <v>0</v>
      </c>
      <c r="S59" s="9"/>
      <c r="T59" s="9">
        <f t="shared" si="23"/>
        <v>50005</v>
      </c>
      <c r="U59" s="9">
        <v>0</v>
      </c>
      <c r="V59" s="9">
        <v>50006</v>
      </c>
      <c r="W59" s="9">
        <v>0</v>
      </c>
      <c r="X59" s="1" t="str">
        <f t="shared" si="17"/>
        <v>"DropTeamId":4010</v>
      </c>
      <c r="Y59" s="1" t="str">
        <f t="shared" si="15"/>
        <v>"Weight":325</v>
      </c>
      <c r="Z59" s="1" t="str">
        <f t="shared" si="15"/>
        <v>"Quality":3</v>
      </c>
      <c r="AA59" s="1" t="str">
        <f t="shared" si="15"/>
        <v>"DrawType":2</v>
      </c>
      <c r="AB59" s="1" t="str">
        <f t="shared" si="15"/>
        <v>"ShowIndex":0</v>
      </c>
      <c r="AC59" s="1" t="str">
        <f t="shared" si="18"/>
        <v>"ExtraItemId":50005</v>
      </c>
      <c r="AD59" s="1" t="str">
        <f t="shared" si="18"/>
        <v>"ExtraNum":0</v>
      </c>
      <c r="AE59" s="1" t="str">
        <f t="shared" si="18"/>
        <v>"ExtraItemId2":50006</v>
      </c>
      <c r="AF59" s="1" t="str">
        <f t="shared" si="18"/>
        <v>"ExtraNum2":0</v>
      </c>
      <c r="AG59" s="1" t="str">
        <f t="shared" si="24"/>
        <v>{"ExtraItemId":50005,"ExtraNum":0}</v>
      </c>
      <c r="AH59" s="1" t="str">
        <f t="shared" si="25"/>
        <v>{"ExtraItemId2":50006,"ExtraNum2":0}</v>
      </c>
      <c r="AI59" s="1" t="str">
        <f t="shared" si="21"/>
        <v>"ExtraItem":[{"ExtraItemId":50005,"ExtraNum":0},{"ExtraItemId2":50006,"ExtraNum2":0}]</v>
      </c>
      <c r="AJ59" s="1" t="str">
        <f t="shared" si="22"/>
        <v>{"DropTeamId":4010,"Weight":325,"Quality":3,"DrawType":2,"ShowIndex":0,"ExtraItemId":50005,"ExtraNum":0,"ExtraItemId2":50006,"ExtraNum2":0}</v>
      </c>
    </row>
    <row r="60" spans="3:36" x14ac:dyDescent="0.15">
      <c r="K60" s="21"/>
      <c r="L60" s="21"/>
    </row>
    <row r="61" spans="3:36" x14ac:dyDescent="0.15">
      <c r="K61" s="21"/>
      <c r="L61" s="21"/>
    </row>
    <row r="62" spans="3:36" x14ac:dyDescent="0.15">
      <c r="K62" s="21"/>
      <c r="L62" s="21"/>
    </row>
    <row r="63" spans="3:36" x14ac:dyDescent="0.15">
      <c r="K63" s="21"/>
      <c r="L63" s="21"/>
    </row>
  </sheetData>
  <phoneticPr fontId="5" type="noConversion"/>
  <conditionalFormatting sqref="H50:H59">
    <cfRule type="dataBar" priority="1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{BBE45C12-9778-4746-9255-B70F491491D2}</x14:id>
        </ext>
      </extLst>
    </cfRule>
  </conditionalFormatting>
  <conditionalFormatting sqref="I50:I59">
    <cfRule type="dataBar" priority="2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{62485694-D365-4D7D-B613-FF48B8B06421}</x14:id>
        </ext>
      </extLst>
    </cfRule>
  </conditionalFormatting>
  <conditionalFormatting sqref="J50:J59">
    <cfRule type="dataBar" priority="3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{051E4AD2-8C54-49EC-B7EB-BF5EF7F68C16}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E45C12-9778-4746-9255-B70F491491D2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H50:H59</xm:sqref>
        </x14:conditionalFormatting>
        <x14:conditionalFormatting xmlns:xm="http://schemas.microsoft.com/office/excel/2006/main">
          <x14:cfRule type="dataBar" id="{62485694-D365-4D7D-B613-FF48B8B06421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I50:I59</xm:sqref>
        </x14:conditionalFormatting>
        <x14:conditionalFormatting xmlns:xm="http://schemas.microsoft.com/office/excel/2006/main">
          <x14:cfRule type="dataBar" id="{051E4AD2-8C54-49EC-B7EB-BF5EF7F68C16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J50:J59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2025-05-13T02:59:00Z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