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89BC2DF7-96A2-4350-AE26-760574B51BD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配置" sheetId="1" r:id="rId1"/>
    <sheet name="中转" sheetId="3" r:id="rId2"/>
    <sheet name="卡牌中转" sheetId="4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1" l="1"/>
  <c r="M42" i="4"/>
  <c r="L42" i="4"/>
  <c r="K42" i="4"/>
  <c r="M41" i="4"/>
  <c r="L41" i="4"/>
  <c r="K41" i="4"/>
  <c r="M40" i="4"/>
  <c r="L40" i="4"/>
  <c r="K40" i="4"/>
  <c r="M39" i="4"/>
  <c r="L39" i="4"/>
  <c r="K39" i="4"/>
  <c r="M38" i="4"/>
  <c r="L38" i="4"/>
  <c r="K38" i="4"/>
  <c r="M37" i="4"/>
  <c r="L37" i="4"/>
  <c r="K37" i="4"/>
  <c r="M36" i="4"/>
  <c r="L36" i="4"/>
  <c r="K36" i="4"/>
  <c r="M35" i="4"/>
  <c r="L35" i="4"/>
  <c r="K35" i="4"/>
  <c r="M34" i="4"/>
  <c r="L34" i="4"/>
  <c r="K34" i="4"/>
  <c r="M33" i="4"/>
  <c r="L33" i="4"/>
  <c r="K33" i="4"/>
  <c r="M32" i="4"/>
  <c r="L32" i="4"/>
  <c r="K32" i="4"/>
  <c r="M31" i="4"/>
  <c r="L31" i="4"/>
  <c r="K31" i="4"/>
  <c r="M30" i="4"/>
  <c r="L30" i="4"/>
  <c r="K30" i="4"/>
  <c r="M29" i="4"/>
  <c r="L29" i="4"/>
  <c r="K29" i="4"/>
  <c r="M28" i="4"/>
  <c r="L28" i="4"/>
  <c r="K28" i="4"/>
  <c r="M27" i="4"/>
  <c r="L27" i="4"/>
  <c r="K27" i="4"/>
  <c r="M26" i="4"/>
  <c r="L26" i="4"/>
  <c r="K26" i="4"/>
  <c r="M25" i="4"/>
  <c r="L25" i="4"/>
  <c r="K25" i="4"/>
  <c r="M24" i="4"/>
  <c r="L24" i="4"/>
  <c r="K24" i="4"/>
  <c r="M23" i="4"/>
  <c r="L23" i="4"/>
  <c r="K23" i="4"/>
  <c r="M22" i="4"/>
  <c r="L22" i="4"/>
  <c r="K22" i="4"/>
  <c r="M21" i="4"/>
  <c r="L21" i="4"/>
  <c r="K21" i="4"/>
  <c r="M20" i="4"/>
  <c r="L20" i="4"/>
  <c r="K20" i="4"/>
  <c r="M19" i="4"/>
  <c r="L19" i="4"/>
  <c r="K19" i="4"/>
  <c r="M18" i="4"/>
  <c r="L18" i="4"/>
  <c r="K18" i="4"/>
  <c r="M17" i="4"/>
  <c r="L17" i="4"/>
  <c r="K17" i="4"/>
  <c r="M16" i="4"/>
  <c r="L16" i="4"/>
  <c r="K16" i="4"/>
  <c r="M15" i="4"/>
  <c r="L15" i="4"/>
  <c r="K15" i="4"/>
  <c r="M14" i="4"/>
  <c r="L14" i="4"/>
  <c r="K14" i="4"/>
  <c r="M13" i="4"/>
  <c r="L13" i="4"/>
  <c r="K13" i="4"/>
  <c r="M12" i="4"/>
  <c r="L12" i="4"/>
  <c r="K12" i="4"/>
  <c r="M11" i="4"/>
  <c r="L11" i="4"/>
  <c r="K11" i="4"/>
  <c r="M10" i="4"/>
  <c r="L10" i="4"/>
  <c r="K10" i="4"/>
  <c r="M9" i="4"/>
  <c r="L9" i="4"/>
  <c r="K9" i="4"/>
  <c r="M8" i="4"/>
  <c r="L8" i="4"/>
  <c r="K8" i="4"/>
  <c r="M7" i="4"/>
  <c r="L7" i="4"/>
  <c r="K7" i="4"/>
  <c r="F63" i="3"/>
  <c r="F62" i="3"/>
  <c r="F61" i="3"/>
  <c r="F60" i="3"/>
  <c r="F59" i="3"/>
  <c r="F58" i="3"/>
  <c r="R57" i="3"/>
  <c r="Q57" i="3"/>
  <c r="P57" i="3"/>
  <c r="O57" i="3"/>
  <c r="N57" i="3"/>
  <c r="Y53" i="3"/>
  <c r="X53" i="3"/>
  <c r="W53" i="3"/>
  <c r="V53" i="3"/>
  <c r="U53" i="3"/>
  <c r="S53" i="3"/>
  <c r="R53" i="3"/>
  <c r="Q53" i="3"/>
  <c r="P53" i="3"/>
  <c r="O53" i="3"/>
  <c r="N53" i="3"/>
  <c r="F53" i="3"/>
  <c r="Y52" i="3"/>
  <c r="X52" i="3"/>
  <c r="W52" i="3"/>
  <c r="V52" i="3"/>
  <c r="U52" i="3"/>
  <c r="S52" i="3"/>
  <c r="R52" i="3"/>
  <c r="Q52" i="3"/>
  <c r="P52" i="3"/>
  <c r="O52" i="3"/>
  <c r="N52" i="3"/>
  <c r="F52" i="3"/>
  <c r="R47" i="3"/>
  <c r="Q47" i="3"/>
  <c r="P47" i="3"/>
  <c r="O47" i="3"/>
  <c r="N47" i="3"/>
  <c r="F47" i="3"/>
  <c r="AE42" i="3"/>
  <c r="AD42" i="3"/>
  <c r="AC42" i="3"/>
  <c r="AB42" i="3"/>
  <c r="AA42" i="3"/>
  <c r="Y42" i="3"/>
  <c r="X42" i="3"/>
  <c r="W42" i="3"/>
  <c r="V42" i="3"/>
  <c r="U42" i="3"/>
  <c r="S42" i="3"/>
  <c r="R42" i="3"/>
  <c r="Q42" i="3"/>
  <c r="P42" i="3"/>
  <c r="O42" i="3"/>
  <c r="N42" i="3"/>
  <c r="F42" i="3"/>
  <c r="AE41" i="3"/>
  <c r="AD41" i="3"/>
  <c r="AC41" i="3"/>
  <c r="AB41" i="3"/>
  <c r="AA41" i="3"/>
  <c r="Y41" i="3"/>
  <c r="X41" i="3"/>
  <c r="W41" i="3"/>
  <c r="V41" i="3"/>
  <c r="U41" i="3"/>
  <c r="S41" i="3"/>
  <c r="R41" i="3"/>
  <c r="Q41" i="3"/>
  <c r="P41" i="3"/>
  <c r="O41" i="3"/>
  <c r="N41" i="3"/>
  <c r="F41" i="3"/>
  <c r="AE40" i="3"/>
  <c r="AD40" i="3"/>
  <c r="AC40" i="3"/>
  <c r="AB40" i="3"/>
  <c r="AA40" i="3"/>
  <c r="Y40" i="3"/>
  <c r="X40" i="3"/>
  <c r="W40" i="3"/>
  <c r="V40" i="3"/>
  <c r="U40" i="3"/>
  <c r="S40" i="3"/>
  <c r="R40" i="3"/>
  <c r="Q40" i="3"/>
  <c r="P40" i="3"/>
  <c r="O40" i="3"/>
  <c r="N40" i="3"/>
  <c r="F40" i="3"/>
  <c r="F36" i="3"/>
  <c r="F35" i="3"/>
  <c r="F34" i="3"/>
  <c r="F33" i="3"/>
  <c r="F32" i="3"/>
  <c r="F31" i="3"/>
  <c r="F30" i="3"/>
  <c r="F29" i="3"/>
  <c r="F28" i="3"/>
  <c r="F27" i="3"/>
  <c r="F26" i="3"/>
  <c r="F25" i="3"/>
  <c r="AE19" i="3"/>
  <c r="AD19" i="3"/>
  <c r="AC19" i="3"/>
  <c r="AB19" i="3"/>
  <c r="AA19" i="3"/>
  <c r="Y19" i="3"/>
  <c r="X19" i="3"/>
  <c r="W19" i="3"/>
  <c r="V19" i="3"/>
  <c r="U19" i="3"/>
  <c r="S19" i="3"/>
  <c r="R19" i="3"/>
  <c r="Q19" i="3"/>
  <c r="P19" i="3"/>
  <c r="O19" i="3"/>
  <c r="N19" i="3"/>
  <c r="I19" i="3"/>
  <c r="H19" i="3"/>
  <c r="G19" i="3"/>
  <c r="F19" i="3"/>
  <c r="C19" i="3"/>
  <c r="AE18" i="3"/>
  <c r="AD18" i="3"/>
  <c r="AC18" i="3"/>
  <c r="AB18" i="3"/>
  <c r="AA18" i="3"/>
  <c r="Y18" i="3"/>
  <c r="X18" i="3"/>
  <c r="W18" i="3"/>
  <c r="V18" i="3"/>
  <c r="U18" i="3"/>
  <c r="S18" i="3"/>
  <c r="R18" i="3"/>
  <c r="Q18" i="3"/>
  <c r="P18" i="3"/>
  <c r="O18" i="3"/>
  <c r="N18" i="3"/>
  <c r="I18" i="3"/>
  <c r="H18" i="3"/>
  <c r="G18" i="3"/>
  <c r="F18" i="3"/>
  <c r="C18" i="3"/>
  <c r="AE17" i="3"/>
  <c r="AD17" i="3"/>
  <c r="AC17" i="3"/>
  <c r="AB17" i="3"/>
  <c r="AA17" i="3"/>
  <c r="Y17" i="3"/>
  <c r="X17" i="3"/>
  <c r="W17" i="3"/>
  <c r="V17" i="3"/>
  <c r="U17" i="3"/>
  <c r="S17" i="3"/>
  <c r="R17" i="3"/>
  <c r="Q17" i="3"/>
  <c r="P17" i="3"/>
  <c r="O17" i="3"/>
  <c r="N17" i="3"/>
  <c r="I17" i="3"/>
  <c r="H17" i="3"/>
  <c r="G17" i="3"/>
  <c r="F17" i="3"/>
  <c r="C17" i="3"/>
  <c r="AE16" i="3"/>
  <c r="AD16" i="3"/>
  <c r="AC16" i="3"/>
  <c r="AB16" i="3"/>
  <c r="AA16" i="3"/>
  <c r="Y16" i="3"/>
  <c r="X16" i="3"/>
  <c r="W16" i="3"/>
  <c r="V16" i="3"/>
  <c r="U16" i="3"/>
  <c r="S16" i="3"/>
  <c r="R16" i="3"/>
  <c r="Q16" i="3"/>
  <c r="P16" i="3"/>
  <c r="O16" i="3"/>
  <c r="N16" i="3"/>
  <c r="F16" i="3"/>
  <c r="C16" i="3"/>
  <c r="AE15" i="3"/>
  <c r="AD15" i="3"/>
  <c r="AC15" i="3"/>
  <c r="AB15" i="3"/>
  <c r="AA15" i="3"/>
  <c r="Y15" i="3"/>
  <c r="X15" i="3"/>
  <c r="W15" i="3"/>
  <c r="V15" i="3"/>
  <c r="U15" i="3"/>
  <c r="S15" i="3"/>
  <c r="R15" i="3"/>
  <c r="Q15" i="3"/>
  <c r="P15" i="3"/>
  <c r="O15" i="3"/>
  <c r="N15" i="3"/>
  <c r="F15" i="3"/>
  <c r="C15" i="3"/>
  <c r="AE14" i="3"/>
  <c r="AD14" i="3"/>
  <c r="AC14" i="3"/>
  <c r="AB14" i="3"/>
  <c r="AA14" i="3"/>
  <c r="Y14" i="3"/>
  <c r="X14" i="3"/>
  <c r="W14" i="3"/>
  <c r="V14" i="3"/>
  <c r="U14" i="3"/>
  <c r="S14" i="3"/>
  <c r="R14" i="3"/>
  <c r="Q14" i="3"/>
  <c r="P14" i="3"/>
  <c r="O14" i="3"/>
  <c r="N14" i="3"/>
  <c r="F14" i="3"/>
  <c r="C14" i="3"/>
  <c r="AE13" i="3"/>
  <c r="AD13" i="3"/>
  <c r="AC13" i="3"/>
  <c r="AB13" i="3"/>
  <c r="AA13" i="3"/>
  <c r="Y13" i="3"/>
  <c r="X13" i="3"/>
  <c r="W13" i="3"/>
  <c r="V13" i="3"/>
  <c r="U13" i="3"/>
  <c r="S13" i="3"/>
  <c r="R13" i="3"/>
  <c r="Q13" i="3"/>
  <c r="P13" i="3"/>
  <c r="O13" i="3"/>
  <c r="N13" i="3"/>
  <c r="F13" i="3"/>
  <c r="C13" i="3"/>
  <c r="AE12" i="3"/>
  <c r="AD12" i="3"/>
  <c r="AC12" i="3"/>
  <c r="AB12" i="3"/>
  <c r="AA12" i="3"/>
  <c r="W12" i="3"/>
  <c r="V12" i="3"/>
  <c r="X12" i="3" s="1"/>
  <c r="Y12" i="3" s="1"/>
  <c r="K9" i="1" s="1"/>
  <c r="U12" i="3"/>
  <c r="S12" i="3"/>
  <c r="R12" i="3"/>
  <c r="Q12" i="3"/>
  <c r="P12" i="3"/>
  <c r="O12" i="3"/>
  <c r="N12" i="3"/>
  <c r="F12" i="3"/>
  <c r="C12" i="3"/>
  <c r="AE11" i="3"/>
  <c r="AD11" i="3"/>
  <c r="AC11" i="3"/>
  <c r="AB11" i="3"/>
  <c r="AA11" i="3"/>
  <c r="Y11" i="3"/>
  <c r="X11" i="3"/>
  <c r="W11" i="3"/>
  <c r="V11" i="3"/>
  <c r="U11" i="3"/>
  <c r="S11" i="3"/>
  <c r="R11" i="3"/>
  <c r="Q11" i="3"/>
  <c r="P11" i="3"/>
  <c r="O11" i="3"/>
  <c r="N11" i="3"/>
  <c r="F11" i="3"/>
  <c r="C11" i="3"/>
  <c r="AE10" i="3"/>
  <c r="AD10" i="3"/>
  <c r="AC10" i="3"/>
  <c r="AB10" i="3"/>
  <c r="AA10" i="3"/>
  <c r="W10" i="3"/>
  <c r="V10" i="3"/>
  <c r="X10" i="3" s="1"/>
  <c r="Y10" i="3" s="1"/>
  <c r="K7" i="1" s="1"/>
  <c r="U10" i="3"/>
  <c r="S10" i="3"/>
  <c r="R10" i="3"/>
  <c r="Q10" i="3"/>
  <c r="P10" i="3"/>
  <c r="O10" i="3"/>
  <c r="N10" i="3"/>
  <c r="F10" i="3"/>
  <c r="C10" i="3"/>
  <c r="AE9" i="3"/>
  <c r="AD9" i="3"/>
  <c r="AC9" i="3"/>
  <c r="AB9" i="3"/>
  <c r="AA9" i="3"/>
  <c r="Y9" i="3"/>
  <c r="X9" i="3"/>
  <c r="W9" i="3"/>
  <c r="V9" i="3"/>
  <c r="U9" i="3"/>
  <c r="S9" i="3"/>
  <c r="R9" i="3"/>
  <c r="Q9" i="3"/>
  <c r="P9" i="3"/>
  <c r="O9" i="3"/>
  <c r="N9" i="3"/>
  <c r="F9" i="3"/>
  <c r="C9" i="3"/>
  <c r="E80" i="1"/>
  <c r="A80" i="1"/>
  <c r="E79" i="1"/>
  <c r="A79" i="1"/>
  <c r="E78" i="1"/>
  <c r="A78" i="1"/>
  <c r="E77" i="1"/>
  <c r="A77" i="1"/>
  <c r="E76" i="1"/>
  <c r="A76" i="1"/>
  <c r="E75" i="1"/>
  <c r="A75" i="1"/>
  <c r="E74" i="1"/>
  <c r="A74" i="1"/>
  <c r="E73" i="1"/>
  <c r="A73" i="1"/>
  <c r="E72" i="1"/>
  <c r="A72" i="1"/>
  <c r="E71" i="1"/>
  <c r="B71" i="1"/>
  <c r="A71" i="1"/>
  <c r="E70" i="1"/>
  <c r="A70" i="1"/>
  <c r="E69" i="1"/>
  <c r="A69" i="1"/>
  <c r="E68" i="1"/>
  <c r="B68" i="1"/>
  <c r="A68" i="1"/>
  <c r="B67" i="1"/>
  <c r="A67" i="1"/>
  <c r="N65" i="1"/>
  <c r="B65" i="1"/>
  <c r="A65" i="1"/>
  <c r="N64" i="1"/>
  <c r="B64" i="1"/>
  <c r="A64" i="1"/>
  <c r="N63" i="1"/>
  <c r="B63" i="1"/>
  <c r="A63" i="1"/>
  <c r="N62" i="1"/>
  <c r="M62" i="1"/>
  <c r="B62" i="1"/>
  <c r="A62" i="1"/>
  <c r="N60" i="1"/>
  <c r="M60" i="1"/>
  <c r="L60" i="1"/>
  <c r="K60" i="1"/>
  <c r="J60" i="1"/>
  <c r="E60" i="1"/>
  <c r="B60" i="1"/>
  <c r="A60" i="1"/>
  <c r="N59" i="1"/>
  <c r="M59" i="1"/>
  <c r="L59" i="1"/>
  <c r="K59" i="1"/>
  <c r="J59" i="1"/>
  <c r="E59" i="1"/>
  <c r="B59" i="1"/>
  <c r="A59" i="1"/>
  <c r="N58" i="1"/>
  <c r="M58" i="1"/>
  <c r="L58" i="1"/>
  <c r="K58" i="1"/>
  <c r="J58" i="1"/>
  <c r="E58" i="1"/>
  <c r="B58" i="1"/>
  <c r="A58" i="1"/>
  <c r="N57" i="1"/>
  <c r="M57" i="1"/>
  <c r="L57" i="1"/>
  <c r="K57" i="1"/>
  <c r="J57" i="1"/>
  <c r="E57" i="1"/>
  <c r="B57" i="1"/>
  <c r="A57" i="1"/>
  <c r="N56" i="1"/>
  <c r="M56" i="1"/>
  <c r="L56" i="1"/>
  <c r="K56" i="1"/>
  <c r="J56" i="1"/>
  <c r="E56" i="1"/>
  <c r="B56" i="1"/>
  <c r="A56" i="1"/>
  <c r="N55" i="1"/>
  <c r="M55" i="1"/>
  <c r="L55" i="1"/>
  <c r="K55" i="1"/>
  <c r="J55" i="1"/>
  <c r="E55" i="1"/>
  <c r="B55" i="1"/>
  <c r="A55" i="1"/>
  <c r="N54" i="1"/>
  <c r="M54" i="1"/>
  <c r="L54" i="1"/>
  <c r="K54" i="1"/>
  <c r="J54" i="1"/>
  <c r="E54" i="1"/>
  <c r="B54" i="1"/>
  <c r="A54" i="1"/>
  <c r="N53" i="1"/>
  <c r="M53" i="1"/>
  <c r="L53" i="1"/>
  <c r="K53" i="1"/>
  <c r="J53" i="1"/>
  <c r="E53" i="1"/>
  <c r="B53" i="1"/>
  <c r="A53" i="1"/>
  <c r="N52" i="1"/>
  <c r="M52" i="1"/>
  <c r="L52" i="1"/>
  <c r="K52" i="1"/>
  <c r="J52" i="1"/>
  <c r="E52" i="1"/>
  <c r="B52" i="1"/>
  <c r="N51" i="1"/>
  <c r="M51" i="1"/>
  <c r="L51" i="1"/>
  <c r="K51" i="1"/>
  <c r="J51" i="1"/>
  <c r="E51" i="1"/>
  <c r="B51" i="1"/>
  <c r="A51" i="1"/>
  <c r="N50" i="1"/>
  <c r="M50" i="1"/>
  <c r="L50" i="1"/>
  <c r="K50" i="1"/>
  <c r="J50" i="1"/>
  <c r="E50" i="1"/>
  <c r="B50" i="1"/>
  <c r="A50" i="1"/>
  <c r="N49" i="1"/>
  <c r="M49" i="1"/>
  <c r="L49" i="1"/>
  <c r="K49" i="1"/>
  <c r="J49" i="1"/>
  <c r="E49" i="1"/>
  <c r="B49" i="1"/>
  <c r="A49" i="1"/>
  <c r="N48" i="1"/>
  <c r="M48" i="1"/>
  <c r="L48" i="1"/>
  <c r="K48" i="1"/>
  <c r="J48" i="1"/>
  <c r="E48" i="1"/>
  <c r="B48" i="1"/>
  <c r="A48" i="1"/>
  <c r="N47" i="1"/>
  <c r="M47" i="1"/>
  <c r="L47" i="1"/>
  <c r="K47" i="1"/>
  <c r="J47" i="1"/>
  <c r="E47" i="1"/>
  <c r="B47" i="1"/>
  <c r="A47" i="1"/>
  <c r="N46" i="1"/>
  <c r="M46" i="1"/>
  <c r="L46" i="1"/>
  <c r="K46" i="1"/>
  <c r="J46" i="1"/>
  <c r="E46" i="1"/>
  <c r="B46" i="1"/>
  <c r="A46" i="1"/>
  <c r="N45" i="1"/>
  <c r="M45" i="1"/>
  <c r="L45" i="1"/>
  <c r="K45" i="1"/>
  <c r="J45" i="1"/>
  <c r="E45" i="1"/>
  <c r="B45" i="1"/>
  <c r="A45" i="1"/>
  <c r="N44" i="1"/>
  <c r="M44" i="1"/>
  <c r="L44" i="1"/>
  <c r="K44" i="1"/>
  <c r="J44" i="1"/>
  <c r="E44" i="1"/>
  <c r="B44" i="1"/>
  <c r="A44" i="1"/>
  <c r="N43" i="1"/>
  <c r="M43" i="1"/>
  <c r="L43" i="1"/>
  <c r="K43" i="1"/>
  <c r="J43" i="1"/>
  <c r="E43" i="1"/>
  <c r="B43" i="1"/>
  <c r="A43" i="1"/>
  <c r="N42" i="1"/>
  <c r="M42" i="1"/>
  <c r="L42" i="1"/>
  <c r="K42" i="1"/>
  <c r="J42" i="1"/>
  <c r="E42" i="1"/>
  <c r="B42" i="1"/>
  <c r="A42" i="1"/>
  <c r="N41" i="1"/>
  <c r="M41" i="1"/>
  <c r="L41" i="1"/>
  <c r="K41" i="1"/>
  <c r="J41" i="1"/>
  <c r="E41" i="1"/>
  <c r="B41" i="1"/>
  <c r="A41" i="1"/>
  <c r="N40" i="1"/>
  <c r="M40" i="1"/>
  <c r="L40" i="1"/>
  <c r="K40" i="1"/>
  <c r="J40" i="1"/>
  <c r="B40" i="1"/>
  <c r="A40" i="1"/>
  <c r="N37" i="1"/>
  <c r="M37" i="1"/>
  <c r="L37" i="1"/>
  <c r="K37" i="1"/>
  <c r="J37" i="1"/>
  <c r="E37" i="1"/>
  <c r="B37" i="1"/>
  <c r="A37" i="1"/>
  <c r="N36" i="1"/>
  <c r="M36" i="1"/>
  <c r="L36" i="1"/>
  <c r="K36" i="1"/>
  <c r="J36" i="1"/>
  <c r="E36" i="1"/>
  <c r="B36" i="1"/>
  <c r="A36" i="1"/>
  <c r="N35" i="1"/>
  <c r="M35" i="1"/>
  <c r="L35" i="1"/>
  <c r="K35" i="1"/>
  <c r="J35" i="1"/>
  <c r="E35" i="1"/>
  <c r="B35" i="1"/>
  <c r="A35" i="1"/>
  <c r="N34" i="1"/>
  <c r="M34" i="1"/>
  <c r="L34" i="1"/>
  <c r="K34" i="1"/>
  <c r="J34" i="1"/>
  <c r="E34" i="1"/>
  <c r="B34" i="1"/>
  <c r="A34" i="1"/>
  <c r="N33" i="1"/>
  <c r="M33" i="1"/>
  <c r="L33" i="1"/>
  <c r="K33" i="1"/>
  <c r="J33" i="1"/>
  <c r="E33" i="1"/>
  <c r="B33" i="1"/>
  <c r="A33" i="1"/>
  <c r="N32" i="1"/>
  <c r="M32" i="1"/>
  <c r="L32" i="1"/>
  <c r="K32" i="1"/>
  <c r="J32" i="1"/>
  <c r="E32" i="1"/>
  <c r="B32" i="1"/>
  <c r="A32" i="1"/>
  <c r="N31" i="1"/>
  <c r="M31" i="1"/>
  <c r="L31" i="1"/>
  <c r="K31" i="1"/>
  <c r="J31" i="1"/>
  <c r="E31" i="1"/>
  <c r="B31" i="1"/>
  <c r="A31" i="1"/>
  <c r="N30" i="1"/>
  <c r="M30" i="1"/>
  <c r="L30" i="1"/>
  <c r="K30" i="1"/>
  <c r="J30" i="1"/>
  <c r="E30" i="1"/>
  <c r="B30" i="1"/>
  <c r="A30" i="1"/>
  <c r="N29" i="1"/>
  <c r="M29" i="1"/>
  <c r="L29" i="1"/>
  <c r="K29" i="1"/>
  <c r="J29" i="1"/>
  <c r="E29" i="1"/>
  <c r="B29" i="1"/>
  <c r="A29" i="1"/>
  <c r="N28" i="1"/>
  <c r="M28" i="1"/>
  <c r="L28" i="1"/>
  <c r="K28" i="1"/>
  <c r="J28" i="1"/>
  <c r="E28" i="1"/>
  <c r="B28" i="1"/>
  <c r="A28" i="1"/>
  <c r="N27" i="1"/>
  <c r="M27" i="1"/>
  <c r="L27" i="1"/>
  <c r="K27" i="1"/>
  <c r="J27" i="1"/>
  <c r="E27" i="1"/>
  <c r="B27" i="1"/>
  <c r="A27" i="1"/>
  <c r="N26" i="1"/>
  <c r="M26" i="1"/>
  <c r="L26" i="1"/>
  <c r="K26" i="1"/>
  <c r="J26" i="1"/>
  <c r="E26" i="1"/>
  <c r="B26" i="1"/>
  <c r="A26" i="1"/>
  <c r="N25" i="1"/>
  <c r="M25" i="1"/>
  <c r="L25" i="1"/>
  <c r="K25" i="1"/>
  <c r="J25" i="1"/>
  <c r="E25" i="1"/>
  <c r="B25" i="1"/>
  <c r="A25" i="1"/>
  <c r="N24" i="1"/>
  <c r="M24" i="1"/>
  <c r="L24" i="1"/>
  <c r="K24" i="1"/>
  <c r="J24" i="1"/>
  <c r="E24" i="1"/>
  <c r="B24" i="1"/>
  <c r="A24" i="1"/>
  <c r="N23" i="1"/>
  <c r="M23" i="1"/>
  <c r="L23" i="1"/>
  <c r="K23" i="1"/>
  <c r="J23" i="1"/>
  <c r="E23" i="1"/>
  <c r="B23" i="1"/>
  <c r="A23" i="1"/>
  <c r="N22" i="1"/>
  <c r="M22" i="1"/>
  <c r="L22" i="1"/>
  <c r="K22" i="1"/>
  <c r="J22" i="1"/>
  <c r="E22" i="1"/>
  <c r="B22" i="1"/>
  <c r="A22" i="1"/>
  <c r="N21" i="1"/>
  <c r="M21" i="1"/>
  <c r="L21" i="1"/>
  <c r="K21" i="1"/>
  <c r="J21" i="1"/>
  <c r="E21" i="1"/>
  <c r="B21" i="1"/>
  <c r="A21" i="1"/>
  <c r="N20" i="1"/>
  <c r="M20" i="1"/>
  <c r="L20" i="1"/>
  <c r="K20" i="1"/>
  <c r="J20" i="1"/>
  <c r="E20" i="1"/>
  <c r="B20" i="1"/>
  <c r="A20" i="1"/>
  <c r="N19" i="1"/>
  <c r="M19" i="1"/>
  <c r="L19" i="1"/>
  <c r="K19" i="1"/>
  <c r="J19" i="1"/>
  <c r="E19" i="1"/>
  <c r="B19" i="1"/>
  <c r="A19" i="1"/>
  <c r="N18" i="1"/>
  <c r="M18" i="1"/>
  <c r="L18" i="1"/>
  <c r="K18" i="1"/>
  <c r="J18" i="1"/>
  <c r="B18" i="1"/>
  <c r="A18" i="1"/>
  <c r="N16" i="1"/>
  <c r="M16" i="1"/>
  <c r="L16" i="1"/>
  <c r="K16" i="1"/>
  <c r="J16" i="1"/>
  <c r="E16" i="1"/>
  <c r="B16" i="1"/>
  <c r="A16" i="1"/>
  <c r="N15" i="1"/>
  <c r="M15" i="1"/>
  <c r="L15" i="1"/>
  <c r="K15" i="1"/>
  <c r="J15" i="1"/>
  <c r="E15" i="1"/>
  <c r="B15" i="1"/>
  <c r="A15" i="1"/>
  <c r="N14" i="1"/>
  <c r="M14" i="1"/>
  <c r="L14" i="1"/>
  <c r="K14" i="1"/>
  <c r="J14" i="1"/>
  <c r="E14" i="1"/>
  <c r="B14" i="1"/>
  <c r="A14" i="1"/>
  <c r="N13" i="1"/>
  <c r="M13" i="1"/>
  <c r="L13" i="1"/>
  <c r="K13" i="1"/>
  <c r="J13" i="1"/>
  <c r="E13" i="1"/>
  <c r="B13" i="1"/>
  <c r="A13" i="1"/>
  <c r="N12" i="1"/>
  <c r="M12" i="1"/>
  <c r="L12" i="1"/>
  <c r="K12" i="1"/>
  <c r="I12" i="1"/>
  <c r="E12" i="1"/>
  <c r="B12" i="1"/>
  <c r="A12" i="1"/>
  <c r="N11" i="1"/>
  <c r="M11" i="1"/>
  <c r="L11" i="1"/>
  <c r="K11" i="1"/>
  <c r="I11" i="1"/>
  <c r="E11" i="1"/>
  <c r="B11" i="1"/>
  <c r="A11" i="1"/>
  <c r="N10" i="1"/>
  <c r="M10" i="1"/>
  <c r="L10" i="1"/>
  <c r="K10" i="1"/>
  <c r="J10" i="1"/>
  <c r="E10" i="1"/>
  <c r="B10" i="1"/>
  <c r="A10" i="1"/>
  <c r="N9" i="1"/>
  <c r="M9" i="1"/>
  <c r="L9" i="1"/>
  <c r="E9" i="1"/>
  <c r="B9" i="1"/>
  <c r="A9" i="1"/>
  <c r="N8" i="1"/>
  <c r="M8" i="1"/>
  <c r="L8" i="1"/>
  <c r="K8" i="1"/>
  <c r="J8" i="1"/>
  <c r="E8" i="1"/>
  <c r="B8" i="1"/>
  <c r="A8" i="1"/>
  <c r="N7" i="1"/>
  <c r="M7" i="1"/>
  <c r="L7" i="1"/>
  <c r="E7" i="1"/>
  <c r="B7" i="1"/>
  <c r="A7" i="1"/>
  <c r="N6" i="1"/>
  <c r="M6" i="1"/>
  <c r="L6" i="1"/>
  <c r="K6" i="1"/>
  <c r="J6" i="1"/>
  <c r="B6" i="1"/>
  <c r="A6" i="1"/>
  <c r="J4" i="1"/>
  <c r="I4" i="1"/>
  <c r="H4" i="1"/>
</calcChain>
</file>

<file path=xl/sharedStrings.xml><?xml version="1.0" encoding="utf-8"?>
<sst xmlns="http://schemas.openxmlformats.org/spreadsheetml/2006/main" count="402" uniqueCount="174">
  <si>
    <t>Id</t>
  </si>
  <si>
    <t>ShopItemId</t>
  </si>
  <si>
    <t>//Note</t>
  </si>
  <si>
    <t>ItemGroup</t>
  </si>
  <si>
    <t>Weight</t>
  </si>
  <si>
    <t>RefreshType</t>
  </si>
  <si>
    <t>FreeTimes</t>
  </si>
  <si>
    <t>AdsTimes</t>
  </si>
  <si>
    <t>DiscountBuyTimes</t>
  </si>
  <si>
    <t>BuyTimes</t>
  </si>
  <si>
    <t>Price</t>
  </si>
  <si>
    <t>DiscountPrice</t>
  </si>
  <si>
    <t>RewardList</t>
  </si>
  <si>
    <t>UnlockKey</t>
  </si>
  <si>
    <t>EmporiumTab</t>
  </si>
  <si>
    <t>ArenaUnlockAt</t>
  </si>
  <si>
    <t>int</t>
  </si>
  <si>
    <t>string</t>
  </si>
  <si>
    <t>list[int]</t>
  </si>
  <si>
    <t>主键</t>
  </si>
  <si>
    <t>商店物品Id</t>
  </si>
  <si>
    <t>备注</t>
  </si>
  <si>
    <t>道具组</t>
  </si>
  <si>
    <t>权重</t>
  </si>
  <si>
    <t>刷新类型</t>
  </si>
  <si>
    <t>免费领取次数</t>
  </si>
  <si>
    <t>（没用）广告领取次数</t>
  </si>
  <si>
    <t>道具折扣购买次数</t>
  </si>
  <si>
    <t>道具购买次数</t>
  </si>
  <si>
    <t>道具价格</t>
  </si>
  <si>
    <t>折扣价格</t>
  </si>
  <si>
    <t>礼包道具</t>
  </si>
  <si>
    <t>解锁Key</t>
  </si>
  <si>
    <t>所属商店tab页</t>
  </si>
  <si>
    <t>竞技场解锁</t>
  </si>
  <si>
    <t>//序号</t>
  </si>
  <si>
    <t>每次刷新从同一个道具组中权重随机1个商品</t>
  </si>
  <si>
    <t>随机时的权重</t>
  </si>
  <si>
    <t>0 每日刷新
1 每月刷新
2 每周刷新</t>
  </si>
  <si>
    <t>0 表示售罄
-1 表示不限次数
优先免费领取
其次广告领取
然后折扣购买
最后道具购买
最大购买次数=所有类型次数加起来</t>
  </si>
  <si>
    <t>[道具:数量*]</t>
  </si>
  <si>
    <t>解锁Key
从已解锁的里面随机</t>
  </si>
  <si>
    <t>商店页名字</t>
  </si>
  <si>
    <t>-1 不显示
0 解锁
1 锁定</t>
  </si>
  <si>
    <t>//招募商店</t>
  </si>
  <si>
    <t>偷车钳</t>
  </si>
  <si>
    <t>Recruitment</t>
  </si>
  <si>
    <t>史诗偷车钳</t>
  </si>
  <si>
    <t>传说偷车钳</t>
  </si>
  <si>
    <t>精英级零件</t>
  </si>
  <si>
    <t>史诗级零件</t>
  </si>
  <si>
    <t>阵营改装件</t>
  </si>
  <si>
    <t>//迷梦商店</t>
  </si>
  <si>
    <t>噜噜</t>
  </si>
  <si>
    <t>Boss</t>
  </si>
  <si>
    <t>卡卡</t>
  </si>
  <si>
    <t>米瑞尔</t>
  </si>
  <si>
    <t>维纶</t>
  </si>
  <si>
    <t>卢修斯</t>
  </si>
  <si>
    <t>尼汝</t>
  </si>
  <si>
    <t>骨蛇</t>
  </si>
  <si>
    <t>老羊</t>
  </si>
  <si>
    <t>大树</t>
  </si>
  <si>
    <t>波尼</t>
  </si>
  <si>
    <t>//竞技商店</t>
  </si>
  <si>
    <t>//竞技商店-普通</t>
  </si>
  <si>
    <t>Arena</t>
  </si>
  <si>
    <t>雪女</t>
  </si>
  <si>
    <t>阿德</t>
  </si>
  <si>
    <t>狮子</t>
  </si>
  <si>
    <t>罗万</t>
  </si>
  <si>
    <t>水法</t>
  </si>
  <si>
    <t>骨王</t>
  </si>
  <si>
    <t>埃隆</t>
  </si>
  <si>
    <t>婆婆</t>
  </si>
  <si>
    <t>伊温</t>
  </si>
  <si>
    <t>//竞技商店-巅峰</t>
  </si>
  <si>
    <t>{"ItemId":50007,"Num":2400}</t>
  </si>
  <si>
    <t>Champion</t>
  </si>
  <si>
    <t>落日凝晶</t>
  </si>
  <si>
    <t>{"ItemId":50007,"Num":4500}</t>
  </si>
  <si>
    <t>[{"ItemId":70003,"Num":5}]</t>
  </si>
  <si>
    <t>//公会商店</t>
  </si>
  <si>
    <t>{"ItemId":50002,"Num":300}</t>
  </si>
  <si>
    <t>{"ItemId":50002,"Num":210}</t>
  </si>
  <si>
    <t>[{"ItemId":10001,"Num":1}]</t>
  </si>
  <si>
    <t>ShopItem100</t>
  </si>
  <si>
    <t>Daily</t>
  </si>
  <si>
    <t>西部改装件</t>
  </si>
  <si>
    <t>{"ItemId":50002,"Num":200}</t>
  </si>
  <si>
    <t>{"ItemId":50002,"Num":180}</t>
  </si>
  <si>
    <t>[{"ItemId":30001,"Num":5}]</t>
  </si>
  <si>
    <t>ShopItem800</t>
  </si>
  <si>
    <t>东部改装件</t>
  </si>
  <si>
    <t>[{"ItemId":30002,"Num":5}]</t>
  </si>
  <si>
    <t>ShopItem900</t>
  </si>
  <si>
    <t>硅谷改装件</t>
  </si>
  <si>
    <t>[{"ItemId":30003,"Num":5}]</t>
  </si>
  <si>
    <t>ShopItem1000</t>
  </si>
  <si>
    <t>霓虹改装件</t>
  </si>
  <si>
    <t>[{"ItemId":30004,"Num":5}]</t>
  </si>
  <si>
    <t>ShopItem1100</t>
  </si>
  <si>
    <t>静海凝晶</t>
  </si>
  <si>
    <t>[{"ItemId":70001,"Num":10}]</t>
  </si>
  <si>
    <t>ShopItem40400</t>
  </si>
  <si>
    <t>{"ItemId":50002,"Num":600}</t>
  </si>
  <si>
    <t>[{"ItemId":70001,"Num":20}]</t>
  </si>
  <si>
    <t>{"ItemId":50002,"Num":400}</t>
  </si>
  <si>
    <t>[{"ItemId":10002,"Num":1}]</t>
  </si>
  <si>
    <t>ShopItem200</t>
  </si>
  <si>
    <t>Monthly</t>
  </si>
  <si>
    <t>[{"ItemId":10004,"Num":1}]</t>
  </si>
  <si>
    <t>ShopItem400</t>
  </si>
  <si>
    <t>钞票</t>
  </si>
  <si>
    <t>[{"ItemId":50003,"Num":300000}]</t>
  </si>
  <si>
    <t>ShopItem900100</t>
  </si>
  <si>
    <t>[{"ItemId":50003,"Num":450000}]</t>
  </si>
  <si>
    <t>毒蝎女王（火炮）</t>
  </si>
  <si>
    <t>{"ItemId":50010,"Num":30000}</t>
  </si>
  <si>
    <t>[{"ItemId":140002,"Num":1}]</t>
  </si>
  <si>
    <t>ShopItem40300</t>
  </si>
  <si>
    <t>[</t>
  </si>
  <si>
    <t>:</t>
  </si>
  <si>
    <t>,</t>
  </si>
  <si>
    <t>]</t>
  </si>
  <si>
    <t>"</t>
  </si>
  <si>
    <t>{</t>
  </si>
  <si>
    <t>}</t>
  </si>
  <si>
    <t>招募商店</t>
  </si>
  <si>
    <t>抽卡道具</t>
  </si>
  <si>
    <t>每月刷新</t>
  </si>
  <si>
    <t>道具</t>
  </si>
  <si>
    <t>数量</t>
  </si>
  <si>
    <t>价值</t>
  </si>
  <si>
    <t>多莉的兑换券</t>
  </si>
  <si>
    <t>多莉的兑换券（折扣）</t>
  </si>
  <si>
    <t>限购</t>
  </si>
  <si>
    <t>ItemId</t>
  </si>
  <si>
    <t>Num</t>
  </si>
  <si>
    <t>史诗级零件（不含神魔）</t>
  </si>
  <si>
    <t>充值道具商店</t>
  </si>
  <si>
    <t>专属装备</t>
  </si>
  <si>
    <t>每日刷新</t>
  </si>
  <si>
    <t>钻石</t>
  </si>
  <si>
    <t>钻石（折扣）</t>
  </si>
  <si>
    <t>免费次数</t>
  </si>
  <si>
    <t>广告次数</t>
  </si>
  <si>
    <t>折扣次数</t>
  </si>
  <si>
    <t>限购次数</t>
  </si>
  <si>
    <t>改装手册</t>
  </si>
  <si>
    <t>机油</t>
  </si>
  <si>
    <t>复活药水</t>
  </si>
  <si>
    <t>公会商店</t>
  </si>
  <si>
    <t>神魔车卡</t>
  </si>
  <si>
    <t>公会奖章</t>
  </si>
  <si>
    <t>神魔拆车件</t>
  </si>
  <si>
    <t>竞技场商店</t>
  </si>
  <si>
    <t>史诗车卡</t>
  </si>
  <si>
    <t>竞技币</t>
  </si>
  <si>
    <t>史诗拆车件</t>
  </si>
  <si>
    <t>迷梦商店</t>
  </si>
  <si>
    <t>精英车卡</t>
  </si>
  <si>
    <t>迷梦碎片</t>
  </si>
  <si>
    <t>精英拆车件</t>
  </si>
  <si>
    <t>流金凝晶（碎片）</t>
  </si>
  <si>
    <t>流金凝晶</t>
  </si>
  <si>
    <t>阿薰和懵懵</t>
  </si>
  <si>
    <t>{"ItemId":50002,"Num":258}</t>
    <phoneticPr fontId="5" type="noConversion"/>
  </si>
  <si>
    <t>GameFunctionType</t>
    <phoneticPr fontId="5" type="noConversion"/>
  </si>
  <si>
    <t>string</t>
    <phoneticPr fontId="5" type="noConversion"/>
  </si>
  <si>
    <t>Emporium_Arena_Champion_Item1</t>
    <phoneticPr fontId="5" type="noConversion"/>
  </si>
  <si>
    <t>Emporium_Arena_Champion_Item2</t>
  </si>
  <si>
    <t>Emporium_Arena_Champion_Item3</t>
  </si>
  <si>
    <t>Emporium_Arena_Champion_Item4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</si>
</sst>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"/>
  </numFmts>
  <fonts count="8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5"/>
      <color rgb="FF44546A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9A3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E7F7F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 style="thin">
        <color rgb="FF91ABDF"/>
      </right>
      <top/>
      <bottom style="thin">
        <color rgb="FF91ABDF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176" fontId="1" fillId="11" borderId="1" xfId="0" applyNumberFormat="1" applyFont="1" applyFill="1" applyBorder="1" applyAlignment="1">
      <alignment horizontal="center" vertical="center"/>
    </xf>
    <xf numFmtId="3" fontId="2" fillId="11" borderId="4" xfId="0" applyNumberFormat="1" applyFont="1" applyFill="1" applyBorder="1" applyAlignment="1">
      <alignment horizontal="center" vertical="center"/>
    </xf>
    <xf numFmtId="3" fontId="2" fillId="11" borderId="5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1" fillId="4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5.3571428571428603</v>
          </cell>
        </row>
        <row r="55">
          <cell r="D55" t="str">
            <v>史诗偷车钳</v>
          </cell>
          <cell r="I55">
            <v>8.03571428571429</v>
          </cell>
        </row>
        <row r="56">
          <cell r="D56" t="str">
            <v>限时行动偷车钳</v>
          </cell>
          <cell r="I56">
            <v>5.3571428571428603</v>
          </cell>
        </row>
        <row r="57">
          <cell r="D57" t="str">
            <v>传说偷车钳</v>
          </cell>
          <cell r="I57">
            <v>11.785714285714301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10.714285714285699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10.714285714285699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4.1666666666666696</v>
          </cell>
        </row>
        <row r="77">
          <cell r="D77" t="str">
            <v>精英+装备</v>
          </cell>
          <cell r="I77">
            <v>7.1428571428571397</v>
          </cell>
        </row>
        <row r="78">
          <cell r="D78" t="str">
            <v>史诗装备</v>
          </cell>
          <cell r="I78">
            <v>27.027027027027</v>
          </cell>
        </row>
        <row r="79">
          <cell r="D79" t="str">
            <v>史诗+装备</v>
          </cell>
          <cell r="I79">
            <v>40.540540540540498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4.1666666666666696</v>
          </cell>
        </row>
        <row r="91">
          <cell r="D91" t="str">
            <v>精英+装备宝箱</v>
          </cell>
          <cell r="I91">
            <v>7.1428571428571397</v>
          </cell>
        </row>
        <row r="92">
          <cell r="D92" t="str">
            <v>史诗装备宝箱</v>
          </cell>
          <cell r="I92">
            <v>27.027027027027</v>
          </cell>
        </row>
        <row r="93">
          <cell r="D93" t="str">
            <v>史诗+装备宝箱</v>
          </cell>
          <cell r="I93">
            <v>40.540540540540498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8.9285714285714306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16.071428571428601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2.0833333333333299</v>
          </cell>
        </row>
      </sheetData>
      <sheetData sheetId="28"/>
      <sheetData sheetId="29">
        <row r="28">
          <cell r="D28">
            <v>0.1</v>
          </cell>
        </row>
      </sheetData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  <cell r="D739" t="str">
            <v>火铳</v>
          </cell>
        </row>
        <row r="740">
          <cell r="B740">
            <v>140002</v>
          </cell>
          <cell r="D740" t="str">
            <v>毒蝎女王</v>
          </cell>
        </row>
        <row r="741">
          <cell r="B741">
            <v>140003</v>
          </cell>
          <cell r="D741" t="str">
            <v>毒蝎女王</v>
          </cell>
        </row>
        <row r="742">
          <cell r="B742">
            <v>140004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  <cell r="D744" t="str">
            <v>噜噜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  <cell r="D749" t="str">
            <v>米瑞尔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  <cell r="D752" t="str">
            <v>尼汝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  <cell r="D754" t="str">
            <v>波尼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  <cell r="D756" t="str">
            <v>埃隆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  <cell r="D760" t="str">
            <v>阿薰和懵懵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  <cell r="D762" t="str">
            <v>卡卡</v>
          </cell>
        </row>
        <row r="763">
          <cell r="B763">
            <v>141005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  <cell r="D765" t="str">
            <v>雪女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  <cell r="D768" t="str">
            <v>水法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  <cell r="D770" t="str">
            <v>骨王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  <cell r="D774" t="str">
            <v>骨蛇</v>
          </cell>
        </row>
        <row r="775">
          <cell r="B775">
            <v>141017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  <cell r="D778" t="str">
            <v>大树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  <cell r="D780" t="str">
            <v>废城蛮牛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公会奖章（现每周任务货币）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  <cell r="D833" t="str">
            <v>竞技场门票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  <cell r="D835" t="str">
            <v>毒蝎女王（火炮）</v>
          </cell>
        </row>
        <row r="836">
          <cell r="B836">
            <v>100004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  <cell r="D839" t="str">
            <v>钢铁拓荒（噜噜）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  <cell r="D844" t="str">
            <v>爆燃热火(米瑞尔)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  <cell r="D847" t="str">
            <v>光盾守护者(尼汝)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  <cell r="D849" t="str">
            <v>故障射线(波尼)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  <cell r="D851" t="str">
            <v>赛博猛禽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  <cell r="D855" t="str">
            <v>极速救援（阿薰和蒙蒙）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  <cell r="D857" t="str">
            <v>钢铁拓荒(卡卡)</v>
          </cell>
        </row>
        <row r="858">
          <cell r="B858">
            <v>10141005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  <cell r="D860" t="str">
            <v>摇滚狂飙(雪女)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  <cell r="D863" t="str">
            <v>野牛征服者（水法）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  <cell r="D865" t="str">
            <v>执剑堡垒（骨王）</v>
          </cell>
        </row>
        <row r="866">
          <cell r="B866">
            <v>10141013</v>
          </cell>
        </row>
        <row r="867">
          <cell r="B867">
            <v>10141014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  <cell r="D869" t="str">
            <v>星际叛军（维珀里安）</v>
          </cell>
        </row>
        <row r="870">
          <cell r="B870">
            <v>10141017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  <cell r="D873" t="str">
            <v>撼地者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  <cell r="D875" t="str">
            <v>泥路狂徒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  <row r="890">
          <cell r="B890">
            <v>120004</v>
          </cell>
          <cell r="D890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workbookViewId="0">
      <pane xSplit="3" ySplit="5" topLeftCell="D6" activePane="bottomRight" state="frozen"/>
      <selection pane="topRight"/>
      <selection pane="bottomLeft"/>
      <selection pane="bottomRight" activeCell="K8" sqref="K8"/>
    </sheetView>
  </sheetViews>
  <sheetFormatPr defaultColWidth="9" defaultRowHeight="13.5" x14ac:dyDescent="0.15"/>
  <cols>
    <col min="1" max="1" width="9.125" style="6" customWidth="1"/>
    <col min="2" max="2" width="11" style="6" customWidth="1"/>
    <col min="3" max="3" width="23.5" style="6" customWidth="1"/>
    <col min="4" max="4" width="10.25" style="6" customWidth="1"/>
    <col min="5" max="6" width="14.5" style="6" customWidth="1"/>
    <col min="7" max="7" width="16.5" style="6" customWidth="1"/>
    <col min="8" max="8" width="21.375" style="6" customWidth="1"/>
    <col min="9" max="10" width="16.5" style="6" customWidth="1"/>
    <col min="11" max="11" width="31.625" style="6" customWidth="1"/>
    <col min="12" max="12" width="30.5" style="6" customWidth="1"/>
    <col min="13" max="13" width="32.625" style="6" customWidth="1"/>
    <col min="14" max="16" width="16.5" style="6" customWidth="1"/>
    <col min="17" max="17" width="18.125" style="1" customWidth="1"/>
    <col min="18" max="16384" width="9" style="1"/>
  </cols>
  <sheetData>
    <row r="1" spans="1:17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5" t="s">
        <v>168</v>
      </c>
    </row>
    <row r="2" spans="1:17" x14ac:dyDescent="0.15">
      <c r="A2" s="9" t="s">
        <v>16</v>
      </c>
      <c r="B2" s="9" t="s">
        <v>16</v>
      </c>
      <c r="C2" s="9" t="s">
        <v>17</v>
      </c>
      <c r="D2" s="9" t="s">
        <v>16</v>
      </c>
      <c r="E2" s="9" t="s">
        <v>16</v>
      </c>
      <c r="F2" s="9" t="s">
        <v>16</v>
      </c>
      <c r="G2" s="9" t="s">
        <v>16</v>
      </c>
      <c r="H2" s="9" t="s">
        <v>16</v>
      </c>
      <c r="I2" s="9" t="s">
        <v>16</v>
      </c>
      <c r="J2" s="9" t="s">
        <v>16</v>
      </c>
      <c r="K2" s="9" t="s">
        <v>18</v>
      </c>
      <c r="L2" s="9" t="s">
        <v>18</v>
      </c>
      <c r="M2" s="9" t="s">
        <v>18</v>
      </c>
      <c r="N2" s="9" t="s">
        <v>18</v>
      </c>
      <c r="O2" s="9" t="s">
        <v>17</v>
      </c>
      <c r="P2" s="9" t="s">
        <v>16</v>
      </c>
      <c r="Q2" s="5" t="s">
        <v>169</v>
      </c>
    </row>
    <row r="3" spans="1:17" x14ac:dyDescent="0.15">
      <c r="A3" s="9" t="s">
        <v>19</v>
      </c>
      <c r="B3" s="36" t="s">
        <v>20</v>
      </c>
      <c r="C3" s="36" t="s">
        <v>21</v>
      </c>
      <c r="D3" s="36" t="s">
        <v>22</v>
      </c>
      <c r="E3" s="36" t="s">
        <v>23</v>
      </c>
      <c r="F3" s="36" t="s">
        <v>24</v>
      </c>
      <c r="G3" s="9" t="s">
        <v>25</v>
      </c>
      <c r="H3" s="9" t="s">
        <v>26</v>
      </c>
      <c r="I3" s="9" t="s">
        <v>27</v>
      </c>
      <c r="J3" s="9" t="s">
        <v>28</v>
      </c>
      <c r="K3" s="9" t="s">
        <v>29</v>
      </c>
      <c r="L3" s="9" t="s">
        <v>30</v>
      </c>
      <c r="M3" s="9" t="s">
        <v>31</v>
      </c>
      <c r="N3" s="9" t="s">
        <v>32</v>
      </c>
      <c r="O3" s="9" t="s">
        <v>33</v>
      </c>
      <c r="P3" s="9" t="s">
        <v>34</v>
      </c>
    </row>
    <row r="4" spans="1:17" s="34" customFormat="1" ht="145.5" customHeight="1" x14ac:dyDescent="0.15">
      <c r="A4" s="36" t="s">
        <v>35</v>
      </c>
      <c r="B4" s="36" t="s">
        <v>20</v>
      </c>
      <c r="C4" s="36" t="s">
        <v>21</v>
      </c>
      <c r="D4" s="36" t="s">
        <v>36</v>
      </c>
      <c r="E4" s="36" t="s">
        <v>37</v>
      </c>
      <c r="F4" s="36" t="s">
        <v>38</v>
      </c>
      <c r="G4" s="36" t="s">
        <v>39</v>
      </c>
      <c r="H4" s="36" t="str">
        <f t="shared" ref="H4:J4" si="0">$G$4</f>
        <v>0 表示售罄
-1 表示不限次数
优先免费领取
其次广告领取
然后折扣购买
最后道具购买
最大购买次数=所有类型次数加起来</v>
      </c>
      <c r="I4" s="36" t="str">
        <f t="shared" si="0"/>
        <v>0 表示售罄
-1 表示不限次数
优先免费领取
其次广告领取
然后折扣购买
最后道具购买
最大购买次数=所有类型次数加起来</v>
      </c>
      <c r="J4" s="36" t="str">
        <f t="shared" si="0"/>
        <v>0 表示售罄
-1 表示不限次数
优先免费领取
其次广告领取
然后折扣购买
最后道具购买
最大购买次数=所有类型次数加起来</v>
      </c>
      <c r="K4" s="36" t="s">
        <v>40</v>
      </c>
      <c r="L4" s="36" t="s">
        <v>40</v>
      </c>
      <c r="M4" s="36" t="s">
        <v>40</v>
      </c>
      <c r="N4" s="36" t="s">
        <v>41</v>
      </c>
      <c r="O4" s="36" t="s">
        <v>42</v>
      </c>
      <c r="P4" s="36" t="s">
        <v>43</v>
      </c>
    </row>
    <row r="5" spans="1:17" s="35" customFormat="1" x14ac:dyDescent="0.15">
      <c r="A5" s="37" t="s">
        <v>44</v>
      </c>
      <c r="B5" s="36"/>
      <c r="C5" s="36"/>
      <c r="D5" s="36"/>
      <c r="E5" s="36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7" x14ac:dyDescent="0.15">
      <c r="A6" s="6">
        <f>B6</f>
        <v>101</v>
      </c>
      <c r="B6" s="6">
        <f>IF(D6=D5,B5+1,D6+1)</f>
        <v>101</v>
      </c>
      <c r="C6" s="11" t="s">
        <v>45</v>
      </c>
      <c r="D6" s="6">
        <v>100</v>
      </c>
      <c r="E6" s="6">
        <v>10000</v>
      </c>
      <c r="F6" s="6">
        <v>1</v>
      </c>
      <c r="G6" s="6">
        <v>0</v>
      </c>
      <c r="H6" s="6">
        <v>0</v>
      </c>
      <c r="I6" s="6">
        <v>0</v>
      </c>
      <c r="J6" s="6">
        <f>中转!I9</f>
        <v>10</v>
      </c>
      <c r="K6" s="6" t="str">
        <f>_xlfn.XLOOKUP($B6,中转!$C$9:$C$19,中转!$Y$9:$Y$19)</f>
        <v>{"ItemId":50006,"Num":280}</v>
      </c>
      <c r="L6" s="6" t="str">
        <f>_xlfn.XLOOKUP($B6,中转!$C$9:$C$19,中转!$AE$9:$AE$19)</f>
        <v>{"ItemId":50006,"Num":280}</v>
      </c>
      <c r="M6" s="6" t="str">
        <f>_xlfn.XLOOKUP($B6,中转!$C$9:$C$19,中转!$S$9:$S$19)</f>
        <v>[{"ItemId":10001,"Num":1}]</v>
      </c>
      <c r="N6" s="6" t="str">
        <f>"ShopItem"&amp;D6</f>
        <v>ShopItem100</v>
      </c>
      <c r="O6" s="6" t="s">
        <v>46</v>
      </c>
      <c r="P6" s="6">
        <v>0</v>
      </c>
    </row>
    <row r="7" spans="1:17" x14ac:dyDescent="0.15">
      <c r="A7" s="6">
        <f>B7</f>
        <v>201</v>
      </c>
      <c r="B7" s="6">
        <f t="shared" ref="B7:B68" si="1">IF(D7=D6,B6+1,D7+1)</f>
        <v>201</v>
      </c>
      <c r="C7" s="14" t="s">
        <v>47</v>
      </c>
      <c r="D7" s="6">
        <v>200</v>
      </c>
      <c r="E7" s="6">
        <f>E6</f>
        <v>10000</v>
      </c>
      <c r="F7" s="6">
        <v>1</v>
      </c>
      <c r="G7" s="6">
        <v>0</v>
      </c>
      <c r="H7" s="6">
        <v>0</v>
      </c>
      <c r="I7" s="6">
        <v>2</v>
      </c>
      <c r="J7" s="6">
        <v>0</v>
      </c>
      <c r="K7" s="6" t="str">
        <f>_xlfn.XLOOKUP($B7,中转!$C$9:$C$19,中转!$Y$9:$Y$19)</f>
        <v>{"ItemId":50006,"Num":480}</v>
      </c>
      <c r="L7" s="6" t="str">
        <f>_xlfn.XLOOKUP($B7,中转!$C$9:$C$19,中转!$AE$9:$AE$19)</f>
        <v>{"ItemId":50006,"Num":240}</v>
      </c>
      <c r="M7" s="6" t="str">
        <f>_xlfn.XLOOKUP($B7,中转!$C$9:$C$19,中转!$S$9:$S$19)</f>
        <v>[{"ItemId":10002,"Num":1}]</v>
      </c>
      <c r="N7" s="6" t="str">
        <f t="shared" ref="N7:N40" si="2">"ShopItem"&amp;D7</f>
        <v>ShopItem200</v>
      </c>
      <c r="O7" s="6" t="s">
        <v>46</v>
      </c>
      <c r="P7" s="6">
        <v>0</v>
      </c>
    </row>
    <row r="8" spans="1:17" x14ac:dyDescent="0.15">
      <c r="A8" s="6">
        <f>B8</f>
        <v>301</v>
      </c>
      <c r="B8" s="6">
        <f t="shared" si="1"/>
        <v>301</v>
      </c>
      <c r="C8" s="14" t="s">
        <v>47</v>
      </c>
      <c r="D8" s="6">
        <v>300</v>
      </c>
      <c r="E8" s="6">
        <f t="shared" ref="E8:E60" si="3">E7</f>
        <v>10000</v>
      </c>
      <c r="F8" s="6">
        <v>1</v>
      </c>
      <c r="G8" s="6">
        <v>0</v>
      </c>
      <c r="H8" s="6">
        <v>0</v>
      </c>
      <c r="I8" s="6">
        <v>0</v>
      </c>
      <c r="J8" s="6">
        <f>中转!I11</f>
        <v>3</v>
      </c>
      <c r="K8" s="6" t="str">
        <f>_xlfn.XLOOKUP($B8,中转!$C$9:$C$19,中转!$Y$9:$Y$19)</f>
        <v>{"ItemId":50006,"Num":480}</v>
      </c>
      <c r="L8" s="6" t="str">
        <f>_xlfn.XLOOKUP($B8,中转!$C$9:$C$19,中转!$AE$9:$AE$19)</f>
        <v>{"ItemId":50006,"Num":480}</v>
      </c>
      <c r="M8" s="6" t="str">
        <f>_xlfn.XLOOKUP($B8,中转!$C$9:$C$19,中转!$S$9:$S$19)</f>
        <v>[{"ItemId":10002,"Num":1}]</v>
      </c>
      <c r="N8" s="6" t="str">
        <f t="shared" si="2"/>
        <v>ShopItem300</v>
      </c>
      <c r="O8" s="6" t="s">
        <v>46</v>
      </c>
      <c r="P8" s="6">
        <v>0</v>
      </c>
    </row>
    <row r="9" spans="1:17" x14ac:dyDescent="0.15">
      <c r="A9" s="6">
        <f t="shared" ref="A9:A16" si="4">B9</f>
        <v>401</v>
      </c>
      <c r="B9" s="6">
        <f t="shared" si="1"/>
        <v>401</v>
      </c>
      <c r="C9" s="14" t="s">
        <v>48</v>
      </c>
      <c r="D9" s="6">
        <v>400</v>
      </c>
      <c r="E9" s="6">
        <f t="shared" si="3"/>
        <v>10000</v>
      </c>
      <c r="F9" s="6">
        <v>1</v>
      </c>
      <c r="G9" s="6">
        <v>0</v>
      </c>
      <c r="H9" s="6">
        <v>0</v>
      </c>
      <c r="I9" s="6">
        <v>2</v>
      </c>
      <c r="J9" s="6">
        <v>0</v>
      </c>
      <c r="K9" s="6" t="str">
        <f>_xlfn.XLOOKUP($B9,中转!$C$9:$C$19,中转!$Y$9:$Y$19)</f>
        <v>{"ItemId":50006,"Num":620}</v>
      </c>
      <c r="L9" s="6" t="str">
        <f>_xlfn.XLOOKUP($B9,中转!$C$9:$C$19,中转!$AE$9:$AE$19)</f>
        <v>{"ItemId":50006,"Num":310}</v>
      </c>
      <c r="M9" s="6" t="str">
        <f>_xlfn.XLOOKUP($B9,中转!$C$9:$C$19,中转!$S$9:$S$19)</f>
        <v>[{"ItemId":10004,"Num":1}]</v>
      </c>
      <c r="N9" s="6" t="str">
        <f t="shared" si="2"/>
        <v>ShopItem400</v>
      </c>
      <c r="O9" s="6" t="s">
        <v>46</v>
      </c>
      <c r="P9" s="6">
        <v>0</v>
      </c>
    </row>
    <row r="10" spans="1:17" x14ac:dyDescent="0.15">
      <c r="A10" s="6">
        <f t="shared" si="4"/>
        <v>501</v>
      </c>
      <c r="B10" s="6">
        <f t="shared" si="1"/>
        <v>501</v>
      </c>
      <c r="C10" s="14" t="s">
        <v>48</v>
      </c>
      <c r="D10" s="6">
        <v>500</v>
      </c>
      <c r="E10" s="6">
        <f t="shared" si="3"/>
        <v>10000</v>
      </c>
      <c r="F10" s="6">
        <v>1</v>
      </c>
      <c r="G10" s="6">
        <v>0</v>
      </c>
      <c r="H10" s="6">
        <v>0</v>
      </c>
      <c r="I10" s="6">
        <v>0</v>
      </c>
      <c r="J10" s="6">
        <f>中转!I13</f>
        <v>3</v>
      </c>
      <c r="K10" s="6" t="str">
        <f>_xlfn.XLOOKUP($B10,中转!$C$9:$C$19,中转!$Y$9:$Y$19)</f>
        <v>{"ItemId":50006,"Num":620}</v>
      </c>
      <c r="L10" s="6" t="str">
        <f>_xlfn.XLOOKUP($B10,中转!$C$9:$C$19,中转!$AE$9:$AE$19)</f>
        <v>{"ItemId":50006,"Num":620}</v>
      </c>
      <c r="M10" s="6" t="str">
        <f>_xlfn.XLOOKUP($B10,中转!$C$9:$C$19,中转!$S$9:$S$19)</f>
        <v>[{"ItemId":10004,"Num":1}]</v>
      </c>
      <c r="N10" s="6" t="str">
        <f t="shared" si="2"/>
        <v>ShopItem500</v>
      </c>
      <c r="O10" s="6" t="s">
        <v>46</v>
      </c>
      <c r="P10" s="6">
        <v>0</v>
      </c>
    </row>
    <row r="11" spans="1:17" x14ac:dyDescent="0.15">
      <c r="A11" s="6">
        <f t="shared" si="4"/>
        <v>601</v>
      </c>
      <c r="B11" s="6">
        <f t="shared" si="1"/>
        <v>601</v>
      </c>
      <c r="C11" s="15" t="s">
        <v>49</v>
      </c>
      <c r="D11" s="6">
        <v>600</v>
      </c>
      <c r="E11" s="6">
        <f t="shared" si="3"/>
        <v>10000</v>
      </c>
      <c r="F11" s="6">
        <v>1</v>
      </c>
      <c r="G11" s="6">
        <v>0</v>
      </c>
      <c r="H11" s="6">
        <v>0</v>
      </c>
      <c r="I11" s="6">
        <f>中转!I14</f>
        <v>72</v>
      </c>
      <c r="J11" s="6">
        <v>0</v>
      </c>
      <c r="K11" s="6" t="str">
        <f>_xlfn.XLOOKUP($B11,中转!$C$9:$C$19,中转!$Y$9:$Y$19)</f>
        <v>{"ItemId":50006,"Num":100}</v>
      </c>
      <c r="L11" s="6" t="str">
        <f>_xlfn.XLOOKUP($B11,中转!$C$9:$C$19,中转!$AE$9:$AE$19)</f>
        <v>{"ItemId":50006,"Num":68}</v>
      </c>
      <c r="M11" s="6" t="str">
        <f>_xlfn.XLOOKUP($B11,中转!$C$9:$C$19,中转!$S$9:$S$19)</f>
        <v>[{"ItemId":20001,"Num":10}]</v>
      </c>
      <c r="N11" s="6" t="str">
        <f t="shared" si="2"/>
        <v>ShopItem600</v>
      </c>
      <c r="O11" s="6" t="s">
        <v>46</v>
      </c>
      <c r="P11" s="6">
        <v>0</v>
      </c>
    </row>
    <row r="12" spans="1:17" x14ac:dyDescent="0.15">
      <c r="A12" s="6">
        <f t="shared" si="4"/>
        <v>701</v>
      </c>
      <c r="B12" s="6">
        <f t="shared" si="1"/>
        <v>701</v>
      </c>
      <c r="C12" s="11" t="s">
        <v>50</v>
      </c>
      <c r="D12" s="6">
        <v>700</v>
      </c>
      <c r="E12" s="6">
        <f t="shared" si="3"/>
        <v>10000</v>
      </c>
      <c r="F12" s="6">
        <v>1</v>
      </c>
      <c r="G12" s="6">
        <v>0</v>
      </c>
      <c r="H12" s="6">
        <v>0</v>
      </c>
      <c r="I12" s="6">
        <f>中转!I15</f>
        <v>12</v>
      </c>
      <c r="J12" s="6">
        <v>0</v>
      </c>
      <c r="K12" s="6" t="str">
        <f>_xlfn.XLOOKUP($B12,中转!$C$9:$C$19,中转!$Y$9:$Y$19)</f>
        <v>{"ItemId":50006,"Num":790}</v>
      </c>
      <c r="L12" s="6" t="str">
        <f>_xlfn.XLOOKUP($B12,中转!$C$9:$C$19,中转!$AE$9:$AE$19)</f>
        <v>{"ItemId":50006,"Num":550}</v>
      </c>
      <c r="M12" s="6" t="str">
        <f>_xlfn.XLOOKUP($B12,中转!$C$9:$C$19,中转!$S$9:$S$19)</f>
        <v>[{"ItemId":20002,"Num":10}]</v>
      </c>
      <c r="N12" s="6" t="str">
        <f t="shared" si="2"/>
        <v>ShopItem700</v>
      </c>
      <c r="O12" s="6" t="s">
        <v>46</v>
      </c>
      <c r="P12" s="6">
        <v>0</v>
      </c>
    </row>
    <row r="13" spans="1:17" x14ac:dyDescent="0.15">
      <c r="A13" s="6">
        <f t="shared" si="4"/>
        <v>801</v>
      </c>
      <c r="B13" s="6">
        <f t="shared" si="1"/>
        <v>801</v>
      </c>
      <c r="C13" s="10" t="s">
        <v>51</v>
      </c>
      <c r="D13" s="6">
        <v>800</v>
      </c>
      <c r="E13" s="6">
        <f t="shared" si="3"/>
        <v>10000</v>
      </c>
      <c r="F13" s="6">
        <v>1</v>
      </c>
      <c r="G13" s="6">
        <v>0</v>
      </c>
      <c r="H13" s="6">
        <v>0</v>
      </c>
      <c r="I13" s="6">
        <v>0</v>
      </c>
      <c r="J13" s="6">
        <f>中转!I16</f>
        <v>99</v>
      </c>
      <c r="K13" s="6" t="str">
        <f>_xlfn.XLOOKUP($B13,中转!$C$9:$C$19,中转!$Y$9:$Y$19)</f>
        <v>{"ItemId":50006,"Num":270}</v>
      </c>
      <c r="L13" s="6" t="str">
        <f>_xlfn.XLOOKUP($B13,中转!$C$9:$C$19,中转!$AE$9:$AE$19)</f>
        <v>{"ItemId":50006,"Num":270}</v>
      </c>
      <c r="M13" s="6" t="str">
        <f>_xlfn.XLOOKUP($B13,中转!$C$9:$C$19,中转!$S$9:$S$19)</f>
        <v>[{"ItemId":30001,"Num":5}]</v>
      </c>
      <c r="N13" s="6" t="str">
        <f t="shared" si="2"/>
        <v>ShopItem800</v>
      </c>
      <c r="O13" s="6" t="s">
        <v>46</v>
      </c>
      <c r="P13" s="6">
        <v>0</v>
      </c>
    </row>
    <row r="14" spans="1:17" x14ac:dyDescent="0.15">
      <c r="A14" s="6">
        <f t="shared" si="4"/>
        <v>901</v>
      </c>
      <c r="B14" s="6">
        <f t="shared" si="1"/>
        <v>901</v>
      </c>
      <c r="C14" s="10" t="s">
        <v>51</v>
      </c>
      <c r="D14" s="6">
        <v>900</v>
      </c>
      <c r="E14" s="6">
        <f t="shared" si="3"/>
        <v>10000</v>
      </c>
      <c r="F14" s="6">
        <v>1</v>
      </c>
      <c r="G14" s="6">
        <v>0</v>
      </c>
      <c r="H14" s="6">
        <v>0</v>
      </c>
      <c r="I14" s="6">
        <v>0</v>
      </c>
      <c r="J14" s="6">
        <f>中转!I17</f>
        <v>99</v>
      </c>
      <c r="K14" s="6" t="str">
        <f>_xlfn.XLOOKUP($B14,中转!$C$9:$C$19,中转!$Y$9:$Y$19)</f>
        <v>{"ItemId":50006,"Num":270}</v>
      </c>
      <c r="L14" s="6" t="str">
        <f>_xlfn.XLOOKUP($B14,中转!$C$9:$C$19,中转!$AE$9:$AE$19)</f>
        <v>{"ItemId":50006,"Num":270}</v>
      </c>
      <c r="M14" s="6" t="str">
        <f>_xlfn.XLOOKUP($B14,中转!$C$9:$C$19,中转!$S$9:$S$19)</f>
        <v>[{"ItemId":30002,"Num":5}]</v>
      </c>
      <c r="N14" s="6" t="str">
        <f t="shared" si="2"/>
        <v>ShopItem900</v>
      </c>
      <c r="O14" s="6" t="s">
        <v>46</v>
      </c>
      <c r="P14" s="6">
        <v>0</v>
      </c>
    </row>
    <row r="15" spans="1:17" x14ac:dyDescent="0.15">
      <c r="A15" s="6">
        <f t="shared" si="4"/>
        <v>1001</v>
      </c>
      <c r="B15" s="6">
        <f t="shared" si="1"/>
        <v>1001</v>
      </c>
      <c r="C15" s="10" t="s">
        <v>51</v>
      </c>
      <c r="D15" s="6">
        <v>1000</v>
      </c>
      <c r="E15" s="6">
        <f t="shared" si="3"/>
        <v>10000</v>
      </c>
      <c r="F15" s="6">
        <v>1</v>
      </c>
      <c r="G15" s="6">
        <v>0</v>
      </c>
      <c r="H15" s="6">
        <v>0</v>
      </c>
      <c r="I15" s="6">
        <v>0</v>
      </c>
      <c r="J15" s="6">
        <f>中转!I18</f>
        <v>99</v>
      </c>
      <c r="K15" s="6" t="str">
        <f>_xlfn.XLOOKUP($B15,中转!$C$9:$C$19,中转!$Y$9:$Y$19)</f>
        <v>{"ItemId":50006,"Num":270}</v>
      </c>
      <c r="L15" s="6" t="str">
        <f>_xlfn.XLOOKUP($B15,中转!$C$9:$C$19,中转!$AE$9:$AE$19)</f>
        <v>{"ItemId":50006,"Num":270}</v>
      </c>
      <c r="M15" s="6" t="str">
        <f>_xlfn.XLOOKUP($B15,中转!$C$9:$C$19,中转!$S$9:$S$19)</f>
        <v>[{"ItemId":30003,"Num":5}]</v>
      </c>
      <c r="N15" s="6" t="str">
        <f t="shared" si="2"/>
        <v>ShopItem1000</v>
      </c>
      <c r="O15" s="6" t="s">
        <v>46</v>
      </c>
      <c r="P15" s="6">
        <v>0</v>
      </c>
    </row>
    <row r="16" spans="1:17" x14ac:dyDescent="0.15">
      <c r="A16" s="6">
        <f t="shared" si="4"/>
        <v>1101</v>
      </c>
      <c r="B16" s="6">
        <f t="shared" si="1"/>
        <v>1101</v>
      </c>
      <c r="C16" s="10" t="s">
        <v>51</v>
      </c>
      <c r="D16" s="6">
        <v>1100</v>
      </c>
      <c r="E16" s="6">
        <f t="shared" si="3"/>
        <v>10000</v>
      </c>
      <c r="F16" s="6">
        <v>1</v>
      </c>
      <c r="G16" s="6">
        <v>0</v>
      </c>
      <c r="H16" s="6">
        <v>0</v>
      </c>
      <c r="I16" s="6">
        <v>0</v>
      </c>
      <c r="J16" s="6">
        <f>中转!I19</f>
        <v>99</v>
      </c>
      <c r="K16" s="6" t="str">
        <f>_xlfn.XLOOKUP($B16,中转!$C$9:$C$19,中转!$Y$9:$Y$19)</f>
        <v>{"ItemId":50006,"Num":270}</v>
      </c>
      <c r="L16" s="6" t="str">
        <f>_xlfn.XLOOKUP($B16,中转!$C$9:$C$19,中转!$AE$9:$AE$19)</f>
        <v>{"ItemId":50006,"Num":270}</v>
      </c>
      <c r="M16" s="6" t="str">
        <f>_xlfn.XLOOKUP($B16,中转!$C$9:$C$19,中转!$S$9:$S$19)</f>
        <v>[{"ItemId":30004,"Num":5}]</v>
      </c>
      <c r="N16" s="6" t="str">
        <f t="shared" si="2"/>
        <v>ShopItem1100</v>
      </c>
      <c r="O16" s="6" t="s">
        <v>46</v>
      </c>
      <c r="P16" s="6">
        <v>0</v>
      </c>
    </row>
    <row r="17" spans="1:16" s="35" customFormat="1" x14ac:dyDescent="0.15">
      <c r="A17" s="37" t="s">
        <v>52</v>
      </c>
      <c r="B17" s="36"/>
      <c r="C17" s="36"/>
      <c r="D17" s="36"/>
      <c r="E17" s="36"/>
      <c r="F17" s="36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15">
      <c r="A18" s="6">
        <f>IF(C18="","//"&amp;B18,B18)</f>
        <v>20101</v>
      </c>
      <c r="B18" s="6">
        <f t="shared" si="1"/>
        <v>20101</v>
      </c>
      <c r="C18" s="2" t="s">
        <v>53</v>
      </c>
      <c r="D18" s="6">
        <v>20100</v>
      </c>
      <c r="E18" s="6">
        <v>10000</v>
      </c>
      <c r="F18" s="6">
        <v>1</v>
      </c>
      <c r="G18" s="6">
        <v>0</v>
      </c>
      <c r="H18" s="6">
        <v>0</v>
      </c>
      <c r="I18" s="6">
        <v>0</v>
      </c>
      <c r="J18" s="6">
        <f>中转!H58</f>
        <v>15</v>
      </c>
      <c r="K18" s="6" t="str">
        <f>中转!R57</f>
        <v>{"ItemId":50008,"Num":1200}</v>
      </c>
      <c r="L18" s="6" t="str">
        <f>K18</f>
        <v>{"ItemId":50008,"Num":1200}</v>
      </c>
      <c r="M18" s="6" t="str">
        <f>_xlfn.XLOOKUP(C18,卡牌中转!$F$7:$F$42,卡牌中转!$M$7:$M$42)</f>
        <v>[{"ItemId":140101,"Num":1}]</v>
      </c>
      <c r="N18" s="6" t="str">
        <f t="shared" si="2"/>
        <v>ShopItem20100</v>
      </c>
      <c r="O18" s="6" t="s">
        <v>54</v>
      </c>
      <c r="P18" s="6">
        <v>0</v>
      </c>
    </row>
    <row r="19" spans="1:16" x14ac:dyDescent="0.15">
      <c r="A19" s="6" t="str">
        <f t="shared" ref="A19:A37" si="5">IF(C19="","//"&amp;B19,B19)</f>
        <v>//20201</v>
      </c>
      <c r="B19" s="6">
        <f t="shared" si="1"/>
        <v>20201</v>
      </c>
      <c r="C19" s="2"/>
      <c r="D19" s="6">
        <v>20200</v>
      </c>
      <c r="E19" s="6">
        <f t="shared" si="3"/>
        <v>10000</v>
      </c>
      <c r="F19" s="6">
        <v>1</v>
      </c>
      <c r="G19" s="6">
        <v>0</v>
      </c>
      <c r="H19" s="6">
        <v>0</v>
      </c>
      <c r="I19" s="6">
        <v>0</v>
      </c>
      <c r="J19" s="6">
        <f>J18</f>
        <v>15</v>
      </c>
      <c r="K19" s="6" t="str">
        <f>K18</f>
        <v>{"ItemId":50008,"Num":1200}</v>
      </c>
      <c r="L19" s="6" t="str">
        <f t="shared" ref="L19:L37" si="6">K19</f>
        <v>{"ItemId":50008,"Num":1200}</v>
      </c>
      <c r="M19" s="6" t="str">
        <f>_xlfn.XLOOKUP(C19,卡牌中转!$F$7:$F$42,卡牌中转!$M$7:$M$42)</f>
        <v>[{"ItemId":140102,"Num":1}]</v>
      </c>
      <c r="N19" s="6" t="str">
        <f>N18</f>
        <v>ShopItem20100</v>
      </c>
      <c r="O19" s="6" t="s">
        <v>54</v>
      </c>
      <c r="P19" s="6">
        <v>0</v>
      </c>
    </row>
    <row r="20" spans="1:16" x14ac:dyDescent="0.15">
      <c r="A20" s="6">
        <f t="shared" si="5"/>
        <v>20301</v>
      </c>
      <c r="B20" s="6">
        <f t="shared" si="1"/>
        <v>20301</v>
      </c>
      <c r="C20" s="2" t="s">
        <v>55</v>
      </c>
      <c r="D20" s="6">
        <v>20300</v>
      </c>
      <c r="E20" s="6">
        <f t="shared" si="3"/>
        <v>10000</v>
      </c>
      <c r="F20" s="6">
        <v>1</v>
      </c>
      <c r="G20" s="6">
        <v>0</v>
      </c>
      <c r="H20" s="6">
        <v>0</v>
      </c>
      <c r="I20" s="6">
        <v>0</v>
      </c>
      <c r="J20" s="6">
        <f t="shared" ref="J20:J37" si="7">J19</f>
        <v>15</v>
      </c>
      <c r="K20" s="6" t="str">
        <f t="shared" ref="K20:K37" si="8">K19</f>
        <v>{"ItemId":50008,"Num":1200}</v>
      </c>
      <c r="L20" s="6" t="str">
        <f t="shared" si="6"/>
        <v>{"ItemId":50008,"Num":1200}</v>
      </c>
      <c r="M20" s="6" t="str">
        <f>_xlfn.XLOOKUP(C20,卡牌中转!$F$7:$F$42,卡牌中转!$M$7:$M$42)</f>
        <v>[{"ItemId":141003,"Num":1}]</v>
      </c>
      <c r="N20" s="6" t="str">
        <f t="shared" ref="N20:N37" si="9">N19</f>
        <v>ShopItem20100</v>
      </c>
      <c r="O20" s="6" t="s">
        <v>54</v>
      </c>
      <c r="P20" s="6">
        <v>0</v>
      </c>
    </row>
    <row r="21" spans="1:16" x14ac:dyDescent="0.15">
      <c r="A21" s="6" t="str">
        <f t="shared" si="5"/>
        <v>//20401</v>
      </c>
      <c r="B21" s="6">
        <f t="shared" si="1"/>
        <v>20401</v>
      </c>
      <c r="C21" s="2"/>
      <c r="D21" s="6">
        <v>20400</v>
      </c>
      <c r="E21" s="6">
        <f t="shared" si="3"/>
        <v>10000</v>
      </c>
      <c r="F21" s="6">
        <v>1</v>
      </c>
      <c r="G21" s="6">
        <v>0</v>
      </c>
      <c r="H21" s="6">
        <v>0</v>
      </c>
      <c r="I21" s="6">
        <v>0</v>
      </c>
      <c r="J21" s="6">
        <f t="shared" si="7"/>
        <v>15</v>
      </c>
      <c r="K21" s="6" t="str">
        <f t="shared" si="8"/>
        <v>{"ItemId":50008,"Num":1200}</v>
      </c>
      <c r="L21" s="6" t="str">
        <f t="shared" si="6"/>
        <v>{"ItemId":50008,"Num":1200}</v>
      </c>
      <c r="M21" s="6" t="str">
        <f>_xlfn.XLOOKUP(C21,卡牌中转!$F$7:$F$42,卡牌中转!$M$7:$M$42)</f>
        <v>[{"ItemId":140102,"Num":1}]</v>
      </c>
      <c r="N21" s="6" t="str">
        <f t="shared" si="9"/>
        <v>ShopItem20100</v>
      </c>
      <c r="O21" s="6" t="s">
        <v>54</v>
      </c>
      <c r="P21" s="6">
        <v>0</v>
      </c>
    </row>
    <row r="22" spans="1:16" x14ac:dyDescent="0.15">
      <c r="A22" s="6" t="str">
        <f t="shared" si="5"/>
        <v>//20501</v>
      </c>
      <c r="B22" s="6">
        <f t="shared" si="1"/>
        <v>20501</v>
      </c>
      <c r="C22" s="2"/>
      <c r="D22" s="6">
        <v>20500</v>
      </c>
      <c r="E22" s="6">
        <f t="shared" si="3"/>
        <v>10000</v>
      </c>
      <c r="F22" s="6">
        <v>1</v>
      </c>
      <c r="G22" s="6">
        <v>0</v>
      </c>
      <c r="H22" s="6">
        <v>0</v>
      </c>
      <c r="I22" s="6">
        <v>0</v>
      </c>
      <c r="J22" s="6">
        <f t="shared" si="7"/>
        <v>15</v>
      </c>
      <c r="K22" s="6" t="str">
        <f t="shared" si="8"/>
        <v>{"ItemId":50008,"Num":1200}</v>
      </c>
      <c r="L22" s="6" t="str">
        <f t="shared" si="6"/>
        <v>{"ItemId":50008,"Num":1200}</v>
      </c>
      <c r="M22" s="6" t="str">
        <f>_xlfn.XLOOKUP(C22,卡牌中转!$F$7:$F$42,卡牌中转!$M$7:$M$42)</f>
        <v>[{"ItemId":140102,"Num":1}]</v>
      </c>
      <c r="N22" s="6" t="str">
        <f t="shared" si="9"/>
        <v>ShopItem20100</v>
      </c>
      <c r="O22" s="6" t="s">
        <v>54</v>
      </c>
      <c r="P22" s="6">
        <v>0</v>
      </c>
    </row>
    <row r="23" spans="1:16" x14ac:dyDescent="0.15">
      <c r="A23" s="6">
        <f t="shared" si="5"/>
        <v>20601</v>
      </c>
      <c r="B23" s="6">
        <f t="shared" si="1"/>
        <v>20601</v>
      </c>
      <c r="C23" s="2" t="s">
        <v>56</v>
      </c>
      <c r="D23" s="6">
        <v>20600</v>
      </c>
      <c r="E23" s="6">
        <f t="shared" si="3"/>
        <v>10000</v>
      </c>
      <c r="F23" s="6">
        <v>1</v>
      </c>
      <c r="G23" s="6">
        <v>0</v>
      </c>
      <c r="H23" s="6">
        <v>0</v>
      </c>
      <c r="I23" s="6">
        <v>0</v>
      </c>
      <c r="J23" s="6">
        <f t="shared" si="7"/>
        <v>15</v>
      </c>
      <c r="K23" s="6" t="str">
        <f t="shared" si="8"/>
        <v>{"ItemId":50008,"Num":1200}</v>
      </c>
      <c r="L23" s="6" t="str">
        <f t="shared" si="6"/>
        <v>{"ItemId":50008,"Num":1200}</v>
      </c>
      <c r="M23" s="6" t="str">
        <f>_xlfn.XLOOKUP(C23,卡牌中转!$F$7:$F$42,卡牌中转!$M$7:$M$42)</f>
        <v>[{"ItemId":140106,"Num":1}]</v>
      </c>
      <c r="N23" s="6" t="str">
        <f t="shared" si="9"/>
        <v>ShopItem20100</v>
      </c>
      <c r="O23" s="6" t="s">
        <v>54</v>
      </c>
      <c r="P23" s="6">
        <v>0</v>
      </c>
    </row>
    <row r="24" spans="1:16" x14ac:dyDescent="0.15">
      <c r="A24" s="6" t="str">
        <f t="shared" si="5"/>
        <v>//20701</v>
      </c>
      <c r="B24" s="6">
        <f t="shared" si="1"/>
        <v>20701</v>
      </c>
      <c r="C24" s="2"/>
      <c r="D24" s="6">
        <v>20700</v>
      </c>
      <c r="E24" s="6">
        <f t="shared" si="3"/>
        <v>10000</v>
      </c>
      <c r="F24" s="6">
        <v>1</v>
      </c>
      <c r="G24" s="6">
        <v>0</v>
      </c>
      <c r="H24" s="6">
        <v>0</v>
      </c>
      <c r="I24" s="6">
        <v>0</v>
      </c>
      <c r="J24" s="6">
        <f t="shared" si="7"/>
        <v>15</v>
      </c>
      <c r="K24" s="6" t="str">
        <f t="shared" si="8"/>
        <v>{"ItemId":50008,"Num":1200}</v>
      </c>
      <c r="L24" s="6" t="str">
        <f t="shared" si="6"/>
        <v>{"ItemId":50008,"Num":1200}</v>
      </c>
      <c r="M24" s="6" t="str">
        <f>_xlfn.XLOOKUP(C24,卡牌中转!$F$7:$F$42,卡牌中转!$M$7:$M$42)</f>
        <v>[{"ItemId":140102,"Num":1}]</v>
      </c>
      <c r="N24" s="6" t="str">
        <f t="shared" si="9"/>
        <v>ShopItem20100</v>
      </c>
      <c r="O24" s="6" t="s">
        <v>54</v>
      </c>
      <c r="P24" s="6">
        <v>0</v>
      </c>
    </row>
    <row r="25" spans="1:16" x14ac:dyDescent="0.15">
      <c r="A25" s="6">
        <f t="shared" si="5"/>
        <v>20801</v>
      </c>
      <c r="B25" s="6">
        <f t="shared" si="1"/>
        <v>20801</v>
      </c>
      <c r="C25" s="4" t="s">
        <v>57</v>
      </c>
      <c r="D25" s="6">
        <v>20800</v>
      </c>
      <c r="E25" s="6">
        <f t="shared" si="3"/>
        <v>10000</v>
      </c>
      <c r="F25" s="6">
        <v>1</v>
      </c>
      <c r="G25" s="6">
        <v>0</v>
      </c>
      <c r="H25" s="6">
        <v>0</v>
      </c>
      <c r="I25" s="6">
        <v>0</v>
      </c>
      <c r="J25" s="6">
        <f t="shared" si="7"/>
        <v>15</v>
      </c>
      <c r="K25" s="6" t="str">
        <f t="shared" si="8"/>
        <v>{"ItemId":50008,"Num":1200}</v>
      </c>
      <c r="L25" s="6" t="str">
        <f t="shared" si="6"/>
        <v>{"ItemId":50008,"Num":1200}</v>
      </c>
      <c r="M25" s="6" t="str">
        <f>_xlfn.XLOOKUP(C25,卡牌中转!$F$7:$F$42,卡牌中转!$M$7:$M$42)</f>
        <v>[{"ItemId":141008,"Num":1}]</v>
      </c>
      <c r="N25" s="6" t="str">
        <f t="shared" si="9"/>
        <v>ShopItem20100</v>
      </c>
      <c r="O25" s="6" t="s">
        <v>54</v>
      </c>
      <c r="P25" s="6">
        <v>0</v>
      </c>
    </row>
    <row r="26" spans="1:16" x14ac:dyDescent="0.15">
      <c r="A26" s="6">
        <f t="shared" si="5"/>
        <v>20901</v>
      </c>
      <c r="B26" s="6">
        <f t="shared" si="1"/>
        <v>20901</v>
      </c>
      <c r="C26" s="2" t="s">
        <v>58</v>
      </c>
      <c r="D26" s="6">
        <v>20900</v>
      </c>
      <c r="E26" s="6">
        <f t="shared" si="3"/>
        <v>10000</v>
      </c>
      <c r="F26" s="6">
        <v>1</v>
      </c>
      <c r="G26" s="6">
        <v>0</v>
      </c>
      <c r="H26" s="6">
        <v>0</v>
      </c>
      <c r="I26" s="6">
        <v>0</v>
      </c>
      <c r="J26" s="6">
        <f t="shared" si="7"/>
        <v>15</v>
      </c>
      <c r="K26" s="6" t="str">
        <f t="shared" si="8"/>
        <v>{"ItemId":50008,"Num":1200}</v>
      </c>
      <c r="L26" s="6" t="str">
        <f t="shared" si="6"/>
        <v>{"ItemId":50008,"Num":1200}</v>
      </c>
      <c r="M26" s="6" t="str">
        <f>_xlfn.XLOOKUP(C26,卡牌中转!$F$7:$F$42,卡牌中转!$M$7:$M$42)</f>
        <v>[{"ItemId":140108,"Num":1}]</v>
      </c>
      <c r="N26" s="6" t="str">
        <f t="shared" si="9"/>
        <v>ShopItem20100</v>
      </c>
      <c r="O26" s="6" t="s">
        <v>54</v>
      </c>
      <c r="P26" s="6">
        <v>0</v>
      </c>
    </row>
    <row r="27" spans="1:16" x14ac:dyDescent="0.15">
      <c r="A27" s="6" t="str">
        <f t="shared" si="5"/>
        <v>//21001</v>
      </c>
      <c r="B27" s="6">
        <f t="shared" si="1"/>
        <v>21001</v>
      </c>
      <c r="C27" s="2"/>
      <c r="D27" s="6">
        <v>21000</v>
      </c>
      <c r="E27" s="6">
        <f t="shared" si="3"/>
        <v>10000</v>
      </c>
      <c r="F27" s="6">
        <v>1</v>
      </c>
      <c r="G27" s="6">
        <v>0</v>
      </c>
      <c r="H27" s="6">
        <v>0</v>
      </c>
      <c r="I27" s="6">
        <v>0</v>
      </c>
      <c r="J27" s="6">
        <f t="shared" si="7"/>
        <v>15</v>
      </c>
      <c r="K27" s="6" t="str">
        <f t="shared" si="8"/>
        <v>{"ItemId":50008,"Num":1200}</v>
      </c>
      <c r="L27" s="6" t="str">
        <f t="shared" si="6"/>
        <v>{"ItemId":50008,"Num":1200}</v>
      </c>
      <c r="M27" s="6" t="str">
        <f>_xlfn.XLOOKUP(C27,卡牌中转!$F$7:$F$42,卡牌中转!$M$7:$M$42)</f>
        <v>[{"ItemId":140102,"Num":1}]</v>
      </c>
      <c r="N27" s="6" t="str">
        <f t="shared" si="9"/>
        <v>ShopItem20100</v>
      </c>
      <c r="O27" s="6" t="s">
        <v>54</v>
      </c>
      <c r="P27" s="6">
        <v>0</v>
      </c>
    </row>
    <row r="28" spans="1:16" x14ac:dyDescent="0.15">
      <c r="A28" s="6">
        <f t="shared" si="5"/>
        <v>21101</v>
      </c>
      <c r="B28" s="6">
        <f t="shared" si="1"/>
        <v>21101</v>
      </c>
      <c r="C28" s="2" t="s">
        <v>59</v>
      </c>
      <c r="D28" s="6">
        <v>21100</v>
      </c>
      <c r="E28" s="6">
        <f t="shared" si="3"/>
        <v>10000</v>
      </c>
      <c r="F28" s="6">
        <v>1</v>
      </c>
      <c r="G28" s="6">
        <v>0</v>
      </c>
      <c r="H28" s="6">
        <v>0</v>
      </c>
      <c r="I28" s="6">
        <v>0</v>
      </c>
      <c r="J28" s="6">
        <f t="shared" si="7"/>
        <v>15</v>
      </c>
      <c r="K28" s="6" t="str">
        <f t="shared" si="8"/>
        <v>{"ItemId":50008,"Num":1200}</v>
      </c>
      <c r="L28" s="6" t="str">
        <f t="shared" si="6"/>
        <v>{"ItemId":50008,"Num":1200}</v>
      </c>
      <c r="M28" s="6" t="str">
        <f>_xlfn.XLOOKUP(C28,卡牌中转!$F$7:$F$42,卡牌中转!$M$7:$M$42)</f>
        <v>[{"ItemId":140109,"Num":1}]</v>
      </c>
      <c r="N28" s="6" t="str">
        <f t="shared" si="9"/>
        <v>ShopItem20100</v>
      </c>
      <c r="O28" s="6" t="s">
        <v>54</v>
      </c>
      <c r="P28" s="6">
        <v>0</v>
      </c>
    </row>
    <row r="29" spans="1:16" x14ac:dyDescent="0.15">
      <c r="A29" s="6" t="str">
        <f t="shared" si="5"/>
        <v>//21201</v>
      </c>
      <c r="B29" s="6">
        <f t="shared" si="1"/>
        <v>21201</v>
      </c>
      <c r="C29" s="2"/>
      <c r="D29" s="6">
        <v>21200</v>
      </c>
      <c r="E29" s="6">
        <f t="shared" si="3"/>
        <v>10000</v>
      </c>
      <c r="F29" s="6">
        <v>1</v>
      </c>
      <c r="G29" s="6">
        <v>0</v>
      </c>
      <c r="H29" s="6">
        <v>0</v>
      </c>
      <c r="I29" s="6">
        <v>0</v>
      </c>
      <c r="J29" s="6">
        <f t="shared" si="7"/>
        <v>15</v>
      </c>
      <c r="K29" s="6" t="str">
        <f t="shared" si="8"/>
        <v>{"ItemId":50008,"Num":1200}</v>
      </c>
      <c r="L29" s="6" t="str">
        <f t="shared" si="6"/>
        <v>{"ItemId":50008,"Num":1200}</v>
      </c>
      <c r="M29" s="6" t="str">
        <f>_xlfn.XLOOKUP(C29,卡牌中转!$F$7:$F$42,卡牌中转!$M$7:$M$42)</f>
        <v>[{"ItemId":140102,"Num":1}]</v>
      </c>
      <c r="N29" s="6" t="str">
        <f t="shared" si="9"/>
        <v>ShopItem20100</v>
      </c>
      <c r="O29" s="6" t="s">
        <v>54</v>
      </c>
      <c r="P29" s="6">
        <v>0</v>
      </c>
    </row>
    <row r="30" spans="1:16" x14ac:dyDescent="0.15">
      <c r="A30" s="6" t="str">
        <f t="shared" si="5"/>
        <v>//21301</v>
      </c>
      <c r="B30" s="6">
        <f t="shared" si="1"/>
        <v>21301</v>
      </c>
      <c r="C30" s="2"/>
      <c r="D30" s="6">
        <v>21300</v>
      </c>
      <c r="E30" s="6">
        <f t="shared" si="3"/>
        <v>10000</v>
      </c>
      <c r="F30" s="6">
        <v>1</v>
      </c>
      <c r="G30" s="6">
        <v>0</v>
      </c>
      <c r="H30" s="6">
        <v>0</v>
      </c>
      <c r="I30" s="6">
        <v>0</v>
      </c>
      <c r="J30" s="6">
        <f t="shared" si="7"/>
        <v>15</v>
      </c>
      <c r="K30" s="6" t="str">
        <f t="shared" si="8"/>
        <v>{"ItemId":50008,"Num":1200}</v>
      </c>
      <c r="L30" s="6" t="str">
        <f t="shared" si="6"/>
        <v>{"ItemId":50008,"Num":1200}</v>
      </c>
      <c r="M30" s="6" t="str">
        <f>_xlfn.XLOOKUP(C30,卡牌中转!$F$7:$F$42,卡牌中转!$M$7:$M$42)</f>
        <v>[{"ItemId":140102,"Num":1}]</v>
      </c>
      <c r="N30" s="6" t="str">
        <f t="shared" si="9"/>
        <v>ShopItem20100</v>
      </c>
      <c r="O30" s="6" t="s">
        <v>54</v>
      </c>
      <c r="P30" s="6">
        <v>0</v>
      </c>
    </row>
    <row r="31" spans="1:16" x14ac:dyDescent="0.15">
      <c r="A31" s="6" t="str">
        <f t="shared" si="5"/>
        <v>//21401</v>
      </c>
      <c r="B31" s="6">
        <f t="shared" si="1"/>
        <v>21401</v>
      </c>
      <c r="C31" s="2"/>
      <c r="D31" s="6">
        <v>21400</v>
      </c>
      <c r="E31" s="6">
        <f t="shared" si="3"/>
        <v>10000</v>
      </c>
      <c r="F31" s="6">
        <v>1</v>
      </c>
      <c r="G31" s="6">
        <v>0</v>
      </c>
      <c r="H31" s="6">
        <v>0</v>
      </c>
      <c r="I31" s="6">
        <v>0</v>
      </c>
      <c r="J31" s="6">
        <f t="shared" si="7"/>
        <v>15</v>
      </c>
      <c r="K31" s="6" t="str">
        <f t="shared" si="8"/>
        <v>{"ItemId":50008,"Num":1200}</v>
      </c>
      <c r="L31" s="6" t="str">
        <f t="shared" si="6"/>
        <v>{"ItemId":50008,"Num":1200}</v>
      </c>
      <c r="M31" s="6" t="str">
        <f>_xlfn.XLOOKUP(C31,卡牌中转!$F$7:$F$42,卡牌中转!$M$7:$M$42)</f>
        <v>[{"ItemId":140102,"Num":1}]</v>
      </c>
      <c r="N31" s="6" t="str">
        <f t="shared" si="9"/>
        <v>ShopItem20100</v>
      </c>
      <c r="O31" s="6" t="s">
        <v>54</v>
      </c>
      <c r="P31" s="6">
        <v>0</v>
      </c>
    </row>
    <row r="32" spans="1:16" x14ac:dyDescent="0.15">
      <c r="A32" s="6">
        <f t="shared" si="5"/>
        <v>21501</v>
      </c>
      <c r="B32" s="6">
        <f t="shared" si="1"/>
        <v>21501</v>
      </c>
      <c r="C32" s="2" t="s">
        <v>60</v>
      </c>
      <c r="D32" s="6">
        <v>21500</v>
      </c>
      <c r="E32" s="6">
        <f t="shared" si="3"/>
        <v>10000</v>
      </c>
      <c r="F32" s="6">
        <v>1</v>
      </c>
      <c r="G32" s="6">
        <v>0</v>
      </c>
      <c r="H32" s="6">
        <v>0</v>
      </c>
      <c r="I32" s="6">
        <v>0</v>
      </c>
      <c r="J32" s="6">
        <f t="shared" si="7"/>
        <v>15</v>
      </c>
      <c r="K32" s="6" t="str">
        <f t="shared" si="8"/>
        <v>{"ItemId":50008,"Num":1200}</v>
      </c>
      <c r="L32" s="6" t="str">
        <f t="shared" si="6"/>
        <v>{"ItemId":50008,"Num":1200}</v>
      </c>
      <c r="M32" s="6" t="str">
        <f>_xlfn.XLOOKUP(C32,卡牌中转!$F$7:$F$42,卡牌中转!$M$7:$M$42)</f>
        <v>[{"ItemId":141015,"Num":1}]</v>
      </c>
      <c r="N32" s="6" t="str">
        <f t="shared" si="9"/>
        <v>ShopItem20100</v>
      </c>
      <c r="O32" s="6" t="s">
        <v>54</v>
      </c>
      <c r="P32" s="6">
        <v>0</v>
      </c>
    </row>
    <row r="33" spans="1:16" x14ac:dyDescent="0.15">
      <c r="A33" s="6" t="str">
        <f t="shared" si="5"/>
        <v>//21601</v>
      </c>
      <c r="B33" s="6">
        <f t="shared" si="1"/>
        <v>21601</v>
      </c>
      <c r="C33" s="2"/>
      <c r="D33" s="6">
        <v>21600</v>
      </c>
      <c r="E33" s="6">
        <f t="shared" si="3"/>
        <v>10000</v>
      </c>
      <c r="F33" s="6">
        <v>1</v>
      </c>
      <c r="G33" s="6">
        <v>0</v>
      </c>
      <c r="H33" s="6">
        <v>0</v>
      </c>
      <c r="I33" s="6">
        <v>0</v>
      </c>
      <c r="J33" s="6">
        <f t="shared" si="7"/>
        <v>15</v>
      </c>
      <c r="K33" s="6" t="str">
        <f t="shared" si="8"/>
        <v>{"ItemId":50008,"Num":1200}</v>
      </c>
      <c r="L33" s="6" t="str">
        <f t="shared" si="6"/>
        <v>{"ItemId":50008,"Num":1200}</v>
      </c>
      <c r="M33" s="6" t="str">
        <f>_xlfn.XLOOKUP(C33,卡牌中转!$F$7:$F$42,卡牌中转!$M$7:$M$42)</f>
        <v>[{"ItemId":140102,"Num":1}]</v>
      </c>
      <c r="N33" s="6" t="str">
        <f t="shared" si="9"/>
        <v>ShopItem20100</v>
      </c>
      <c r="O33" s="6" t="s">
        <v>54</v>
      </c>
      <c r="P33" s="6">
        <v>0</v>
      </c>
    </row>
    <row r="34" spans="1:16" x14ac:dyDescent="0.15">
      <c r="A34" s="6" t="str">
        <f t="shared" si="5"/>
        <v>//21701</v>
      </c>
      <c r="B34" s="6">
        <f t="shared" si="1"/>
        <v>21701</v>
      </c>
      <c r="C34" s="2"/>
      <c r="D34" s="6">
        <v>21700</v>
      </c>
      <c r="E34" s="6">
        <f t="shared" si="3"/>
        <v>10000</v>
      </c>
      <c r="F34" s="6">
        <v>1</v>
      </c>
      <c r="G34" s="6">
        <v>0</v>
      </c>
      <c r="H34" s="6">
        <v>0</v>
      </c>
      <c r="I34" s="6">
        <v>0</v>
      </c>
      <c r="J34" s="6">
        <f t="shared" si="7"/>
        <v>15</v>
      </c>
      <c r="K34" s="6" t="str">
        <f t="shared" si="8"/>
        <v>{"ItemId":50008,"Num":1200}</v>
      </c>
      <c r="L34" s="6" t="str">
        <f t="shared" si="6"/>
        <v>{"ItemId":50008,"Num":1200}</v>
      </c>
      <c r="M34" s="6" t="str">
        <f>_xlfn.XLOOKUP(C34,卡牌中转!$F$7:$F$42,卡牌中转!$M$7:$M$42)</f>
        <v>[{"ItemId":140102,"Num":1}]</v>
      </c>
      <c r="N34" s="6" t="str">
        <f t="shared" si="9"/>
        <v>ShopItem20100</v>
      </c>
      <c r="O34" s="6" t="s">
        <v>54</v>
      </c>
      <c r="P34" s="6">
        <v>0</v>
      </c>
    </row>
    <row r="35" spans="1:16" x14ac:dyDescent="0.15">
      <c r="A35" s="6">
        <f t="shared" si="5"/>
        <v>21801</v>
      </c>
      <c r="B35" s="6">
        <f t="shared" si="1"/>
        <v>21801</v>
      </c>
      <c r="C35" s="2" t="s">
        <v>61</v>
      </c>
      <c r="D35" s="6">
        <v>21800</v>
      </c>
      <c r="E35" s="6">
        <f t="shared" si="3"/>
        <v>10000</v>
      </c>
      <c r="F35" s="6">
        <v>1</v>
      </c>
      <c r="G35" s="6">
        <v>0</v>
      </c>
      <c r="H35" s="6">
        <v>0</v>
      </c>
      <c r="I35" s="6">
        <v>0</v>
      </c>
      <c r="J35" s="6">
        <f t="shared" si="7"/>
        <v>15</v>
      </c>
      <c r="K35" s="6" t="str">
        <f t="shared" si="8"/>
        <v>{"ItemId":50008,"Num":1200}</v>
      </c>
      <c r="L35" s="6" t="str">
        <f t="shared" si="6"/>
        <v>{"ItemId":50008,"Num":1200}</v>
      </c>
      <c r="M35" s="6" t="str">
        <f>_xlfn.XLOOKUP(C35,卡牌中转!$F$7:$F$42,卡牌中转!$M$7:$M$42)</f>
        <v>[{"ItemId":141018,"Num":1}]</v>
      </c>
      <c r="N35" s="6" t="str">
        <f t="shared" si="9"/>
        <v>ShopItem20100</v>
      </c>
      <c r="O35" s="6" t="s">
        <v>54</v>
      </c>
      <c r="P35" s="6">
        <v>0</v>
      </c>
    </row>
    <row r="36" spans="1:16" x14ac:dyDescent="0.15">
      <c r="A36" s="6">
        <f t="shared" si="5"/>
        <v>21901</v>
      </c>
      <c r="B36" s="6">
        <f t="shared" si="1"/>
        <v>21901</v>
      </c>
      <c r="C36" s="2" t="s">
        <v>62</v>
      </c>
      <c r="D36" s="6">
        <v>21900</v>
      </c>
      <c r="E36" s="6">
        <f t="shared" si="3"/>
        <v>10000</v>
      </c>
      <c r="F36" s="6">
        <v>1</v>
      </c>
      <c r="G36" s="6">
        <v>0</v>
      </c>
      <c r="H36" s="6">
        <v>0</v>
      </c>
      <c r="I36" s="6">
        <v>0</v>
      </c>
      <c r="J36" s="6">
        <f t="shared" si="7"/>
        <v>15</v>
      </c>
      <c r="K36" s="6" t="str">
        <f t="shared" si="8"/>
        <v>{"ItemId":50008,"Num":1200}</v>
      </c>
      <c r="L36" s="6" t="str">
        <f t="shared" si="6"/>
        <v>{"ItemId":50008,"Num":1200}</v>
      </c>
      <c r="M36" s="6" t="str">
        <f>_xlfn.XLOOKUP(C36,卡牌中转!$F$7:$F$42,卡牌中转!$M$7:$M$42)</f>
        <v>[{"ItemId":141019,"Num":1}]</v>
      </c>
      <c r="N36" s="6" t="str">
        <f t="shared" si="9"/>
        <v>ShopItem20100</v>
      </c>
      <c r="O36" s="6" t="s">
        <v>54</v>
      </c>
      <c r="P36" s="6">
        <v>0</v>
      </c>
    </row>
    <row r="37" spans="1:16" x14ac:dyDescent="0.15">
      <c r="A37" s="6" t="str">
        <f t="shared" si="5"/>
        <v>//22001</v>
      </c>
      <c r="B37" s="6">
        <f t="shared" si="1"/>
        <v>22001</v>
      </c>
      <c r="C37" s="2"/>
      <c r="D37" s="6">
        <v>22000</v>
      </c>
      <c r="E37" s="6">
        <f t="shared" si="3"/>
        <v>10000</v>
      </c>
      <c r="F37" s="6">
        <v>1</v>
      </c>
      <c r="G37" s="6">
        <v>0</v>
      </c>
      <c r="H37" s="6">
        <v>0</v>
      </c>
      <c r="I37" s="6">
        <v>0</v>
      </c>
      <c r="J37" s="6">
        <f t="shared" si="7"/>
        <v>15</v>
      </c>
      <c r="K37" s="6" t="str">
        <f t="shared" si="8"/>
        <v>{"ItemId":50008,"Num":1200}</v>
      </c>
      <c r="L37" s="6" t="str">
        <f t="shared" si="6"/>
        <v>{"ItemId":50008,"Num":1200}</v>
      </c>
      <c r="M37" s="6" t="str">
        <f>_xlfn.XLOOKUP(C37,卡牌中转!$F$7:$F$42,卡牌中转!$M$7:$M$42)</f>
        <v>[{"ItemId":140102,"Num":1}]</v>
      </c>
      <c r="N37" s="6" t="str">
        <f t="shared" si="9"/>
        <v>ShopItem20100</v>
      </c>
      <c r="O37" s="6" t="s">
        <v>54</v>
      </c>
      <c r="P37" s="6">
        <v>0</v>
      </c>
    </row>
    <row r="38" spans="1:16" s="35" customFormat="1" x14ac:dyDescent="0.15">
      <c r="A38" s="37" t="s">
        <v>64</v>
      </c>
      <c r="B38" s="36"/>
      <c r="C38" s="36"/>
      <c r="D38" s="36"/>
      <c r="E38" s="36"/>
      <c r="F38" s="36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s="35" customFormat="1" x14ac:dyDescent="0.15">
      <c r="A39" s="37" t="s">
        <v>65</v>
      </c>
      <c r="B39" s="36"/>
      <c r="C39" s="36"/>
      <c r="D39" s="36"/>
      <c r="E39" s="36"/>
      <c r="F39" s="36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15">
      <c r="A40" s="6">
        <f t="shared" ref="A40:A41" si="10">B40</f>
        <v>30101</v>
      </c>
      <c r="B40" s="6">
        <f t="shared" ref="B40" si="11">IF(D40=D38,B38+1,D40+1)</f>
        <v>30101</v>
      </c>
      <c r="C40" s="14" t="s">
        <v>48</v>
      </c>
      <c r="D40" s="6">
        <v>30100</v>
      </c>
      <c r="E40" s="6">
        <v>10000</v>
      </c>
      <c r="F40" s="6">
        <v>1</v>
      </c>
      <c r="G40" s="6">
        <v>0</v>
      </c>
      <c r="H40" s="6">
        <v>0</v>
      </c>
      <c r="I40" s="6">
        <v>0</v>
      </c>
      <c r="J40" s="6">
        <f>中转!H52</f>
        <v>2</v>
      </c>
      <c r="K40" s="6" t="str">
        <f>中转!Y53</f>
        <v>{"ItemId":50007,"Num":2400}</v>
      </c>
      <c r="L40" s="6" t="str">
        <f>K40</f>
        <v>{"ItemId":50007,"Num":2400}</v>
      </c>
      <c r="M40" s="38" t="str">
        <f>中转!S53</f>
        <v>[{"ItemId":10004,"Num":2}]</v>
      </c>
      <c r="N40" s="6" t="str">
        <f t="shared" si="2"/>
        <v>ShopItem30100</v>
      </c>
      <c r="O40" s="6" t="s">
        <v>66</v>
      </c>
      <c r="P40" s="6">
        <v>0</v>
      </c>
    </row>
    <row r="41" spans="1:16" x14ac:dyDescent="0.15">
      <c r="A41" s="6">
        <f t="shared" si="10"/>
        <v>30201</v>
      </c>
      <c r="B41" s="6">
        <f t="shared" si="1"/>
        <v>30201</v>
      </c>
      <c r="C41" s="14" t="s">
        <v>48</v>
      </c>
      <c r="D41" s="6">
        <v>30200</v>
      </c>
      <c r="E41" s="6">
        <f t="shared" si="3"/>
        <v>10000</v>
      </c>
      <c r="F41" s="6">
        <v>1</v>
      </c>
      <c r="G41" s="6">
        <v>0</v>
      </c>
      <c r="H41" s="6">
        <v>0</v>
      </c>
      <c r="I41" s="6">
        <v>0</v>
      </c>
      <c r="J41" s="6">
        <f>J40</f>
        <v>2</v>
      </c>
      <c r="K41" s="6" t="str">
        <f>K40</f>
        <v>{"ItemId":50007,"Num":2400}</v>
      </c>
      <c r="L41" s="6" t="str">
        <f t="shared" ref="L41:L45" si="12">K41</f>
        <v>{"ItemId":50007,"Num":2400}</v>
      </c>
      <c r="M41" s="38" t="str">
        <f>M40</f>
        <v>[{"ItemId":10004,"Num":2}]</v>
      </c>
      <c r="N41" s="6" t="str">
        <f>N40</f>
        <v>ShopItem30100</v>
      </c>
      <c r="O41" s="6" t="s">
        <v>66</v>
      </c>
      <c r="P41" s="6">
        <v>0</v>
      </c>
    </row>
    <row r="42" spans="1:16" x14ac:dyDescent="0.15">
      <c r="A42" s="6">
        <f t="shared" ref="A42" si="13">B42</f>
        <v>30301</v>
      </c>
      <c r="B42" s="6">
        <f t="shared" ref="B42" si="14">IF(D42=D41,B41+1,D42+1)</f>
        <v>30301</v>
      </c>
      <c r="C42" s="14" t="s">
        <v>48</v>
      </c>
      <c r="D42" s="6">
        <v>30300</v>
      </c>
      <c r="E42" s="6">
        <f t="shared" ref="E42" si="15">E41</f>
        <v>10000</v>
      </c>
      <c r="F42" s="6">
        <v>1</v>
      </c>
      <c r="G42" s="6">
        <v>0</v>
      </c>
      <c r="H42" s="6">
        <v>0</v>
      </c>
      <c r="I42" s="6">
        <v>0</v>
      </c>
      <c r="J42" s="6">
        <f t="shared" ref="J42:J44" si="16">J41</f>
        <v>2</v>
      </c>
      <c r="K42" s="6" t="str">
        <f t="shared" ref="K42:K44" si="17">K41</f>
        <v>{"ItemId":50007,"Num":2400}</v>
      </c>
      <c r="L42" s="6" t="str">
        <f t="shared" si="12"/>
        <v>{"ItemId":50007,"Num":2400}</v>
      </c>
      <c r="M42" s="38" t="str">
        <f t="shared" ref="M42:M44" si="18">M41</f>
        <v>[{"ItemId":10004,"Num":2}]</v>
      </c>
      <c r="N42" s="6" t="str">
        <f t="shared" ref="N42:N44" si="19">N41</f>
        <v>ShopItem30100</v>
      </c>
      <c r="O42" s="6" t="s">
        <v>66</v>
      </c>
      <c r="P42" s="6">
        <v>0</v>
      </c>
    </row>
    <row r="43" spans="1:16" x14ac:dyDescent="0.15">
      <c r="A43" s="6">
        <f t="shared" ref="A43" si="20">B43</f>
        <v>30401</v>
      </c>
      <c r="B43" s="6">
        <f t="shared" ref="B43" si="21">IF(D43=D42,B42+1,D43+1)</f>
        <v>30401</v>
      </c>
      <c r="C43" s="14" t="s">
        <v>48</v>
      </c>
      <c r="D43" s="6">
        <v>30400</v>
      </c>
      <c r="E43" s="6">
        <f t="shared" ref="E43" si="22">E42</f>
        <v>10000</v>
      </c>
      <c r="F43" s="6">
        <v>1</v>
      </c>
      <c r="G43" s="6">
        <v>0</v>
      </c>
      <c r="H43" s="6">
        <v>0</v>
      </c>
      <c r="I43" s="6">
        <v>0</v>
      </c>
      <c r="J43" s="6">
        <f t="shared" si="16"/>
        <v>2</v>
      </c>
      <c r="K43" s="6" t="str">
        <f t="shared" si="17"/>
        <v>{"ItemId":50007,"Num":2400}</v>
      </c>
      <c r="L43" s="6" t="str">
        <f t="shared" si="12"/>
        <v>{"ItemId":50007,"Num":2400}</v>
      </c>
      <c r="M43" s="38" t="str">
        <f t="shared" si="18"/>
        <v>[{"ItemId":10004,"Num":2}]</v>
      </c>
      <c r="N43" s="6" t="str">
        <f t="shared" si="19"/>
        <v>ShopItem30100</v>
      </c>
      <c r="O43" s="6" t="s">
        <v>66</v>
      </c>
      <c r="P43" s="6">
        <v>0</v>
      </c>
    </row>
    <row r="44" spans="1:16" x14ac:dyDescent="0.15">
      <c r="A44" s="6">
        <f t="shared" ref="A44" si="23">B44</f>
        <v>30501</v>
      </c>
      <c r="B44" s="6">
        <f t="shared" ref="B44" si="24">IF(D44=D43,B43+1,D44+1)</f>
        <v>30501</v>
      </c>
      <c r="C44" s="14" t="s">
        <v>48</v>
      </c>
      <c r="D44" s="6">
        <v>30500</v>
      </c>
      <c r="E44" s="6">
        <f t="shared" ref="E44" si="25">E43</f>
        <v>10000</v>
      </c>
      <c r="F44" s="6">
        <v>1</v>
      </c>
      <c r="G44" s="6">
        <v>0</v>
      </c>
      <c r="H44" s="6">
        <v>0</v>
      </c>
      <c r="I44" s="6">
        <v>0</v>
      </c>
      <c r="J44" s="6">
        <f t="shared" si="16"/>
        <v>2</v>
      </c>
      <c r="K44" s="6" t="str">
        <f t="shared" si="17"/>
        <v>{"ItemId":50007,"Num":2400}</v>
      </c>
      <c r="L44" s="6" t="str">
        <f t="shared" si="12"/>
        <v>{"ItemId":50007,"Num":2400}</v>
      </c>
      <c r="M44" s="38" t="str">
        <f t="shared" si="18"/>
        <v>[{"ItemId":10004,"Num":2}]</v>
      </c>
      <c r="N44" s="6" t="str">
        <f t="shared" si="19"/>
        <v>ShopItem30100</v>
      </c>
      <c r="O44" s="6" t="s">
        <v>66</v>
      </c>
      <c r="P44" s="6">
        <v>0</v>
      </c>
    </row>
    <row r="45" spans="1:16" x14ac:dyDescent="0.15">
      <c r="A45" s="6" t="str">
        <f t="shared" ref="A45:A60" si="26">IF(C45="","//"&amp;B45,B45)</f>
        <v>//30601</v>
      </c>
      <c r="B45" s="6">
        <f>IF(D45=D41,B41+1,D45+1)</f>
        <v>30601</v>
      </c>
      <c r="C45" s="3"/>
      <c r="D45" s="6">
        <v>30600</v>
      </c>
      <c r="E45" s="6">
        <f>E41</f>
        <v>10000</v>
      </c>
      <c r="F45" s="6">
        <v>1</v>
      </c>
      <c r="G45" s="6">
        <v>0</v>
      </c>
      <c r="H45" s="6">
        <v>0</v>
      </c>
      <c r="I45" s="6">
        <v>0</v>
      </c>
      <c r="J45" s="6">
        <f>中转!H52</f>
        <v>2</v>
      </c>
      <c r="K45" s="6" t="str">
        <f>中转!Y52</f>
        <v>{"ItemId":50007,"Num":9600}</v>
      </c>
      <c r="L45" s="6" t="str">
        <f t="shared" si="12"/>
        <v>{"ItemId":50007,"Num":9600}</v>
      </c>
      <c r="M45" s="6" t="str">
        <f>_xlfn.XLOOKUP(C45,卡牌中转!$F$7:$F$42,卡牌中转!$M$7:$M$42)</f>
        <v>[{"ItemId":140102,"Num":1}]</v>
      </c>
      <c r="N45" s="6" t="str">
        <f t="shared" ref="N45" si="27">"ShopItem"&amp;D45</f>
        <v>ShopItem30600</v>
      </c>
      <c r="O45" s="6" t="s">
        <v>66</v>
      </c>
      <c r="P45" s="6">
        <v>0</v>
      </c>
    </row>
    <row r="46" spans="1:16" x14ac:dyDescent="0.15">
      <c r="A46" s="6" t="str">
        <f t="shared" si="26"/>
        <v>//30701</v>
      </c>
      <c r="B46" s="6">
        <f t="shared" si="1"/>
        <v>30701</v>
      </c>
      <c r="C46" s="3"/>
      <c r="D46" s="6">
        <v>30700</v>
      </c>
      <c r="E46" s="6">
        <f t="shared" si="3"/>
        <v>10000</v>
      </c>
      <c r="F46" s="6">
        <v>1</v>
      </c>
      <c r="G46" s="6">
        <v>0</v>
      </c>
      <c r="H46" s="6">
        <v>0</v>
      </c>
      <c r="I46" s="6">
        <v>0</v>
      </c>
      <c r="J46" s="6">
        <f>J45</f>
        <v>2</v>
      </c>
      <c r="K46" s="6" t="str">
        <f>K45</f>
        <v>{"ItemId":50007,"Num":9600}</v>
      </c>
      <c r="L46" s="6" t="str">
        <f>L45</f>
        <v>{"ItemId":50007,"Num":9600}</v>
      </c>
      <c r="M46" s="6" t="str">
        <f>_xlfn.XLOOKUP(C46,卡牌中转!$F$7:$F$42,卡牌中转!$M$7:$M$42)</f>
        <v>[{"ItemId":140102,"Num":1}]</v>
      </c>
      <c r="N46" s="6" t="str">
        <f>N45</f>
        <v>ShopItem30600</v>
      </c>
      <c r="O46" s="6" t="s">
        <v>66</v>
      </c>
      <c r="P46" s="6">
        <v>0</v>
      </c>
    </row>
    <row r="47" spans="1:16" x14ac:dyDescent="0.15">
      <c r="A47" s="6">
        <f t="shared" si="26"/>
        <v>30801</v>
      </c>
      <c r="B47" s="6">
        <f t="shared" si="1"/>
        <v>30801</v>
      </c>
      <c r="C47" s="3" t="s">
        <v>68</v>
      </c>
      <c r="D47" s="6">
        <v>30800</v>
      </c>
      <c r="E47" s="6">
        <f t="shared" si="3"/>
        <v>10000</v>
      </c>
      <c r="F47" s="6">
        <v>1</v>
      </c>
      <c r="G47" s="6">
        <v>0</v>
      </c>
      <c r="H47" s="6">
        <v>0</v>
      </c>
      <c r="I47" s="6">
        <v>0</v>
      </c>
      <c r="J47" s="6">
        <f t="shared" ref="J47:J60" si="28">J46</f>
        <v>2</v>
      </c>
      <c r="K47" s="6" t="str">
        <f t="shared" ref="K47:K60" si="29">K46</f>
        <v>{"ItemId":50007,"Num":9600}</v>
      </c>
      <c r="L47" s="6" t="str">
        <f t="shared" ref="L47:L60" si="30">L46</f>
        <v>{"ItemId":50007,"Num":9600}</v>
      </c>
      <c r="M47" s="6" t="str">
        <f>_xlfn.XLOOKUP(C47,卡牌中转!$F$7:$F$42,卡牌中转!$M$7:$M$42)</f>
        <v>[{"ItemId":140103,"Num":1}]</v>
      </c>
      <c r="N47" s="6" t="str">
        <f t="shared" ref="N47:N60" si="31">N46</f>
        <v>ShopItem30600</v>
      </c>
      <c r="O47" s="6" t="s">
        <v>66</v>
      </c>
      <c r="P47" s="6">
        <v>0</v>
      </c>
    </row>
    <row r="48" spans="1:16" x14ac:dyDescent="0.15">
      <c r="A48" s="6">
        <f t="shared" si="26"/>
        <v>30901</v>
      </c>
      <c r="B48" s="6">
        <f t="shared" si="1"/>
        <v>30901</v>
      </c>
      <c r="C48" s="3" t="s">
        <v>69</v>
      </c>
      <c r="D48" s="6">
        <v>30900</v>
      </c>
      <c r="E48" s="6">
        <f t="shared" si="3"/>
        <v>10000</v>
      </c>
      <c r="F48" s="6">
        <v>1</v>
      </c>
      <c r="G48" s="6">
        <v>0</v>
      </c>
      <c r="H48" s="6">
        <v>0</v>
      </c>
      <c r="I48" s="6">
        <v>0</v>
      </c>
      <c r="J48" s="6">
        <f t="shared" si="28"/>
        <v>2</v>
      </c>
      <c r="K48" s="6" t="str">
        <f t="shared" si="29"/>
        <v>{"ItemId":50007,"Num":9600}</v>
      </c>
      <c r="L48" s="6" t="str">
        <f t="shared" si="30"/>
        <v>{"ItemId":50007,"Num":9600}</v>
      </c>
      <c r="M48" s="6" t="str">
        <f>_xlfn.XLOOKUP(C48,卡牌中转!$F$7:$F$42,卡牌中转!$M$7:$M$42)</f>
        <v>[{"ItemId":140104,"Num":1}]</v>
      </c>
      <c r="N48" s="6" t="str">
        <f t="shared" si="31"/>
        <v>ShopItem30600</v>
      </c>
      <c r="O48" s="6" t="s">
        <v>66</v>
      </c>
      <c r="P48" s="6">
        <v>0</v>
      </c>
    </row>
    <row r="49" spans="1:17" x14ac:dyDescent="0.15">
      <c r="A49" s="6">
        <f t="shared" si="26"/>
        <v>31001</v>
      </c>
      <c r="B49" s="6">
        <f t="shared" si="1"/>
        <v>31001</v>
      </c>
      <c r="C49" s="3" t="s">
        <v>70</v>
      </c>
      <c r="D49" s="6">
        <v>31000</v>
      </c>
      <c r="E49" s="6">
        <f t="shared" si="3"/>
        <v>10000</v>
      </c>
      <c r="F49" s="6">
        <v>1</v>
      </c>
      <c r="G49" s="6">
        <v>0</v>
      </c>
      <c r="H49" s="6">
        <v>0</v>
      </c>
      <c r="I49" s="6">
        <v>0</v>
      </c>
      <c r="J49" s="6">
        <f t="shared" si="28"/>
        <v>2</v>
      </c>
      <c r="K49" s="6" t="str">
        <f t="shared" si="29"/>
        <v>{"ItemId":50007,"Num":9600}</v>
      </c>
      <c r="L49" s="6" t="str">
        <f t="shared" si="30"/>
        <v>{"ItemId":50007,"Num":9600}</v>
      </c>
      <c r="M49" s="6" t="str">
        <f>_xlfn.XLOOKUP(C49,卡牌中转!$F$7:$F$42,卡牌中转!$M$7:$M$42)</f>
        <v>[{"ItemId":140105,"Num":1}]</v>
      </c>
      <c r="N49" s="6" t="str">
        <f t="shared" si="31"/>
        <v>ShopItem30600</v>
      </c>
      <c r="O49" s="6" t="s">
        <v>66</v>
      </c>
      <c r="P49" s="6">
        <v>0</v>
      </c>
    </row>
    <row r="50" spans="1:17" x14ac:dyDescent="0.15">
      <c r="A50" s="6">
        <f t="shared" si="26"/>
        <v>31101</v>
      </c>
      <c r="B50" s="6">
        <f t="shared" si="1"/>
        <v>31101</v>
      </c>
      <c r="C50" s="3" t="s">
        <v>71</v>
      </c>
      <c r="D50" s="6">
        <v>31100</v>
      </c>
      <c r="E50" s="6">
        <f t="shared" si="3"/>
        <v>10000</v>
      </c>
      <c r="F50" s="6">
        <v>1</v>
      </c>
      <c r="G50" s="6">
        <v>0</v>
      </c>
      <c r="H50" s="6">
        <v>0</v>
      </c>
      <c r="I50" s="6">
        <v>0</v>
      </c>
      <c r="J50" s="6">
        <f t="shared" si="28"/>
        <v>2</v>
      </c>
      <c r="K50" s="6" t="str">
        <f t="shared" si="29"/>
        <v>{"ItemId":50007,"Num":9600}</v>
      </c>
      <c r="L50" s="6" t="str">
        <f t="shared" si="30"/>
        <v>{"ItemId":50007,"Num":9600}</v>
      </c>
      <c r="M50" s="6" t="str">
        <f>_xlfn.XLOOKUP(C50,卡牌中转!$F$7:$F$42,卡牌中转!$M$7:$M$42)</f>
        <v>[{"ItemId":141009,"Num":1}]</v>
      </c>
      <c r="N50" s="6" t="str">
        <f t="shared" si="31"/>
        <v>ShopItem30600</v>
      </c>
      <c r="O50" s="6" t="s">
        <v>66</v>
      </c>
      <c r="P50" s="6">
        <v>0</v>
      </c>
    </row>
    <row r="51" spans="1:17" x14ac:dyDescent="0.15">
      <c r="A51" s="6" t="str">
        <f t="shared" si="26"/>
        <v>//31201</v>
      </c>
      <c r="B51" s="6">
        <f t="shared" si="1"/>
        <v>31201</v>
      </c>
      <c r="C51" s="3"/>
      <c r="D51" s="6">
        <v>31200</v>
      </c>
      <c r="E51" s="6">
        <f t="shared" si="3"/>
        <v>10000</v>
      </c>
      <c r="F51" s="6">
        <v>1</v>
      </c>
      <c r="G51" s="6">
        <v>0</v>
      </c>
      <c r="H51" s="6">
        <v>0</v>
      </c>
      <c r="I51" s="6">
        <v>0</v>
      </c>
      <c r="J51" s="6">
        <f t="shared" si="28"/>
        <v>2</v>
      </c>
      <c r="K51" s="6" t="str">
        <f t="shared" si="29"/>
        <v>{"ItemId":50007,"Num":9600}</v>
      </c>
      <c r="L51" s="6" t="str">
        <f t="shared" si="30"/>
        <v>{"ItemId":50007,"Num":9600}</v>
      </c>
      <c r="M51" s="6" t="str">
        <f>_xlfn.XLOOKUP(C51,卡牌中转!$F$7:$F$42,卡牌中转!$M$7:$M$42)</f>
        <v>[{"ItemId":140102,"Num":1}]</v>
      </c>
      <c r="N51" s="6" t="str">
        <f t="shared" si="31"/>
        <v>ShopItem30600</v>
      </c>
      <c r="O51" s="6" t="s">
        <v>66</v>
      </c>
      <c r="P51" s="6">
        <v>0</v>
      </c>
    </row>
    <row r="52" spans="1:17" x14ac:dyDescent="0.15">
      <c r="A52" s="6" t="str">
        <f t="shared" si="26"/>
        <v>//31301</v>
      </c>
      <c r="B52" s="6">
        <f t="shared" si="1"/>
        <v>31301</v>
      </c>
      <c r="C52" s="3"/>
      <c r="D52" s="6">
        <v>31300</v>
      </c>
      <c r="E52" s="6">
        <f t="shared" si="3"/>
        <v>10000</v>
      </c>
      <c r="F52" s="6">
        <v>1</v>
      </c>
      <c r="G52" s="6">
        <v>0</v>
      </c>
      <c r="H52" s="6">
        <v>0</v>
      </c>
      <c r="I52" s="6">
        <v>0</v>
      </c>
      <c r="J52" s="6">
        <f t="shared" si="28"/>
        <v>2</v>
      </c>
      <c r="K52" s="6" t="str">
        <f t="shared" si="29"/>
        <v>{"ItemId":50007,"Num":9600}</v>
      </c>
      <c r="L52" s="6" t="str">
        <f t="shared" si="30"/>
        <v>{"ItemId":50007,"Num":9600}</v>
      </c>
      <c r="M52" s="6" t="str">
        <f>_xlfn.XLOOKUP(C52,卡牌中转!$F$7:$F$42,卡牌中转!$M$7:$M$42)</f>
        <v>[{"ItemId":140102,"Num":1}]</v>
      </c>
      <c r="N52" s="6" t="str">
        <f t="shared" si="31"/>
        <v>ShopItem30600</v>
      </c>
      <c r="O52" s="6" t="s">
        <v>66</v>
      </c>
      <c r="P52" s="6">
        <v>0</v>
      </c>
    </row>
    <row r="53" spans="1:17" x14ac:dyDescent="0.15">
      <c r="A53" s="6" t="str">
        <f t="shared" si="26"/>
        <v>//31401</v>
      </c>
      <c r="B53" s="6">
        <f t="shared" si="1"/>
        <v>31401</v>
      </c>
      <c r="C53" s="3"/>
      <c r="D53" s="6">
        <v>31400</v>
      </c>
      <c r="E53" s="6">
        <f t="shared" si="3"/>
        <v>10000</v>
      </c>
      <c r="F53" s="6">
        <v>1</v>
      </c>
      <c r="G53" s="6">
        <v>0</v>
      </c>
      <c r="H53" s="6">
        <v>0</v>
      </c>
      <c r="I53" s="6">
        <v>0</v>
      </c>
      <c r="J53" s="6">
        <f t="shared" si="28"/>
        <v>2</v>
      </c>
      <c r="K53" s="6" t="str">
        <f t="shared" si="29"/>
        <v>{"ItemId":50007,"Num":9600}</v>
      </c>
      <c r="L53" s="6" t="str">
        <f t="shared" si="30"/>
        <v>{"ItemId":50007,"Num":9600}</v>
      </c>
      <c r="M53" s="6" t="str">
        <f>_xlfn.XLOOKUP(C53,卡牌中转!$F$7:$F$42,卡牌中转!$M$7:$M$42)</f>
        <v>[{"ItemId":140102,"Num":1}]</v>
      </c>
      <c r="N53" s="6" t="str">
        <f t="shared" si="31"/>
        <v>ShopItem30600</v>
      </c>
      <c r="O53" s="6" t="s">
        <v>66</v>
      </c>
      <c r="P53" s="6">
        <v>0</v>
      </c>
    </row>
    <row r="54" spans="1:17" x14ac:dyDescent="0.15">
      <c r="A54" s="6" t="str">
        <f t="shared" si="26"/>
        <v>//31501</v>
      </c>
      <c r="B54" s="6">
        <f t="shared" si="1"/>
        <v>31501</v>
      </c>
      <c r="C54" s="3"/>
      <c r="D54" s="6">
        <v>31500</v>
      </c>
      <c r="E54" s="6">
        <f t="shared" si="3"/>
        <v>10000</v>
      </c>
      <c r="F54" s="6">
        <v>1</v>
      </c>
      <c r="G54" s="6">
        <v>0</v>
      </c>
      <c r="H54" s="6">
        <v>0</v>
      </c>
      <c r="I54" s="6">
        <v>0</v>
      </c>
      <c r="J54" s="6">
        <f t="shared" si="28"/>
        <v>2</v>
      </c>
      <c r="K54" s="6" t="str">
        <f t="shared" si="29"/>
        <v>{"ItemId":50007,"Num":9600}</v>
      </c>
      <c r="L54" s="6" t="str">
        <f t="shared" si="30"/>
        <v>{"ItemId":50007,"Num":9600}</v>
      </c>
      <c r="M54" s="6" t="str">
        <f>_xlfn.XLOOKUP(C54,卡牌中转!$F$7:$F$42,卡牌中转!$M$7:$M$42)</f>
        <v>[{"ItemId":140102,"Num":1}]</v>
      </c>
      <c r="N54" s="6" t="str">
        <f t="shared" si="31"/>
        <v>ShopItem30600</v>
      </c>
      <c r="O54" s="6" t="s">
        <v>66</v>
      </c>
      <c r="P54" s="6">
        <v>0</v>
      </c>
    </row>
    <row r="55" spans="1:17" x14ac:dyDescent="0.15">
      <c r="A55" s="6" t="str">
        <f t="shared" si="26"/>
        <v>//31601</v>
      </c>
      <c r="B55" s="6">
        <f t="shared" si="1"/>
        <v>31601</v>
      </c>
      <c r="C55" s="3"/>
      <c r="D55" s="6">
        <v>31600</v>
      </c>
      <c r="E55" s="6">
        <f t="shared" si="3"/>
        <v>10000</v>
      </c>
      <c r="F55" s="6">
        <v>1</v>
      </c>
      <c r="G55" s="6">
        <v>0</v>
      </c>
      <c r="H55" s="6">
        <v>0</v>
      </c>
      <c r="I55" s="6">
        <v>0</v>
      </c>
      <c r="J55" s="6">
        <f t="shared" si="28"/>
        <v>2</v>
      </c>
      <c r="K55" s="6" t="str">
        <f t="shared" si="29"/>
        <v>{"ItemId":50007,"Num":9600}</v>
      </c>
      <c r="L55" s="6" t="str">
        <f t="shared" si="30"/>
        <v>{"ItemId":50007,"Num":9600}</v>
      </c>
      <c r="M55" s="6" t="str">
        <f>_xlfn.XLOOKUP(C55,卡牌中转!$F$7:$F$42,卡牌中转!$M$7:$M$42)</f>
        <v>[{"ItemId":140102,"Num":1}]</v>
      </c>
      <c r="N55" s="6" t="str">
        <f t="shared" si="31"/>
        <v>ShopItem30600</v>
      </c>
      <c r="O55" s="6" t="s">
        <v>66</v>
      </c>
      <c r="P55" s="6">
        <v>0</v>
      </c>
    </row>
    <row r="56" spans="1:17" x14ac:dyDescent="0.15">
      <c r="A56" s="6" t="str">
        <f t="shared" si="26"/>
        <v>//31701</v>
      </c>
      <c r="B56" s="6">
        <f t="shared" si="1"/>
        <v>31701</v>
      </c>
      <c r="C56" s="3"/>
      <c r="D56" s="6">
        <v>31700</v>
      </c>
      <c r="E56" s="6">
        <f t="shared" si="3"/>
        <v>10000</v>
      </c>
      <c r="F56" s="6">
        <v>1</v>
      </c>
      <c r="G56" s="6">
        <v>0</v>
      </c>
      <c r="H56" s="6">
        <v>0</v>
      </c>
      <c r="I56" s="6">
        <v>0</v>
      </c>
      <c r="J56" s="6">
        <f t="shared" si="28"/>
        <v>2</v>
      </c>
      <c r="K56" s="6" t="str">
        <f t="shared" si="29"/>
        <v>{"ItemId":50007,"Num":9600}</v>
      </c>
      <c r="L56" s="6" t="str">
        <f t="shared" si="30"/>
        <v>{"ItemId":50007,"Num":9600}</v>
      </c>
      <c r="M56" s="6" t="str">
        <f>_xlfn.XLOOKUP(C56,卡牌中转!$F$7:$F$42,卡牌中转!$M$7:$M$42)</f>
        <v>[{"ItemId":140102,"Num":1}]</v>
      </c>
      <c r="N56" s="6" t="str">
        <f t="shared" si="31"/>
        <v>ShopItem30600</v>
      </c>
      <c r="O56" s="6" t="s">
        <v>66</v>
      </c>
      <c r="P56" s="6">
        <v>0</v>
      </c>
    </row>
    <row r="57" spans="1:17" x14ac:dyDescent="0.15">
      <c r="A57" s="6" t="str">
        <f t="shared" si="26"/>
        <v>//31801</v>
      </c>
      <c r="B57" s="6">
        <f t="shared" si="1"/>
        <v>31801</v>
      </c>
      <c r="C57" s="3"/>
      <c r="D57" s="6">
        <v>31800</v>
      </c>
      <c r="E57" s="6">
        <f t="shared" si="3"/>
        <v>10000</v>
      </c>
      <c r="F57" s="6">
        <v>1</v>
      </c>
      <c r="G57" s="6">
        <v>0</v>
      </c>
      <c r="H57" s="6">
        <v>0</v>
      </c>
      <c r="I57" s="6">
        <v>0</v>
      </c>
      <c r="J57" s="6">
        <f t="shared" si="28"/>
        <v>2</v>
      </c>
      <c r="K57" s="6" t="str">
        <f t="shared" si="29"/>
        <v>{"ItemId":50007,"Num":9600}</v>
      </c>
      <c r="L57" s="6" t="str">
        <f t="shared" si="30"/>
        <v>{"ItemId":50007,"Num":9600}</v>
      </c>
      <c r="M57" s="6" t="str">
        <f>_xlfn.XLOOKUP(C57,卡牌中转!$F$7:$F$42,卡牌中转!$M$7:$M$42)</f>
        <v>[{"ItemId":140102,"Num":1}]</v>
      </c>
      <c r="N57" s="6" t="str">
        <f t="shared" si="31"/>
        <v>ShopItem30600</v>
      </c>
      <c r="O57" s="6" t="s">
        <v>66</v>
      </c>
      <c r="P57" s="6">
        <v>0</v>
      </c>
    </row>
    <row r="58" spans="1:17" x14ac:dyDescent="0.15">
      <c r="A58" s="6" t="str">
        <f t="shared" si="26"/>
        <v>//31901</v>
      </c>
      <c r="B58" s="6">
        <f t="shared" si="1"/>
        <v>31901</v>
      </c>
      <c r="C58" s="3"/>
      <c r="D58" s="6">
        <v>31900</v>
      </c>
      <c r="E58" s="6">
        <f t="shared" si="3"/>
        <v>10000</v>
      </c>
      <c r="F58" s="6">
        <v>1</v>
      </c>
      <c r="G58" s="6">
        <v>0</v>
      </c>
      <c r="H58" s="6">
        <v>0</v>
      </c>
      <c r="I58" s="6">
        <v>0</v>
      </c>
      <c r="J58" s="6">
        <f t="shared" si="28"/>
        <v>2</v>
      </c>
      <c r="K58" s="6" t="str">
        <f t="shared" si="29"/>
        <v>{"ItemId":50007,"Num":9600}</v>
      </c>
      <c r="L58" s="6" t="str">
        <f t="shared" si="30"/>
        <v>{"ItemId":50007,"Num":9600}</v>
      </c>
      <c r="M58" s="6" t="str">
        <f>_xlfn.XLOOKUP(C58,卡牌中转!$F$7:$F$42,卡牌中转!$M$7:$M$42)</f>
        <v>[{"ItemId":140102,"Num":1}]</v>
      </c>
      <c r="N58" s="6" t="str">
        <f t="shared" si="31"/>
        <v>ShopItem30600</v>
      </c>
      <c r="O58" s="6" t="s">
        <v>66</v>
      </c>
      <c r="P58" s="6">
        <v>0</v>
      </c>
    </row>
    <row r="59" spans="1:17" x14ac:dyDescent="0.15">
      <c r="A59" s="6">
        <f t="shared" si="26"/>
        <v>32001</v>
      </c>
      <c r="B59" s="6">
        <f t="shared" si="1"/>
        <v>32001</v>
      </c>
      <c r="C59" s="3" t="s">
        <v>74</v>
      </c>
      <c r="D59" s="6">
        <v>32000</v>
      </c>
      <c r="E59" s="6">
        <f t="shared" si="3"/>
        <v>10000</v>
      </c>
      <c r="F59" s="6">
        <v>1</v>
      </c>
      <c r="G59" s="6">
        <v>0</v>
      </c>
      <c r="H59" s="6">
        <v>0</v>
      </c>
      <c r="I59" s="6">
        <v>0</v>
      </c>
      <c r="J59" s="6">
        <f t="shared" si="28"/>
        <v>2</v>
      </c>
      <c r="K59" s="6" t="str">
        <f t="shared" si="29"/>
        <v>{"ItemId":50007,"Num":9600}</v>
      </c>
      <c r="L59" s="6" t="str">
        <f t="shared" si="30"/>
        <v>{"ItemId":50007,"Num":9600}</v>
      </c>
      <c r="M59" s="6" t="str">
        <f>_xlfn.XLOOKUP(C59,卡牌中转!$F$7:$F$42,卡牌中转!$M$7:$M$42)</f>
        <v>[{"ItemId":140115,"Num":1}]</v>
      </c>
      <c r="N59" s="6" t="str">
        <f t="shared" si="31"/>
        <v>ShopItem30600</v>
      </c>
      <c r="O59" s="6" t="s">
        <v>66</v>
      </c>
      <c r="P59" s="6">
        <v>0</v>
      </c>
    </row>
    <row r="60" spans="1:17" x14ac:dyDescent="0.15">
      <c r="A60" s="6">
        <f t="shared" si="26"/>
        <v>32101</v>
      </c>
      <c r="B60" s="6">
        <f t="shared" si="1"/>
        <v>32101</v>
      </c>
      <c r="C60" s="3" t="s">
        <v>75</v>
      </c>
      <c r="D60" s="6">
        <v>32100</v>
      </c>
      <c r="E60" s="6">
        <f t="shared" si="3"/>
        <v>10000</v>
      </c>
      <c r="F60" s="6">
        <v>1</v>
      </c>
      <c r="G60" s="6">
        <v>0</v>
      </c>
      <c r="H60" s="6">
        <v>0</v>
      </c>
      <c r="I60" s="6">
        <v>0</v>
      </c>
      <c r="J60" s="6">
        <f t="shared" si="28"/>
        <v>2</v>
      </c>
      <c r="K60" s="6" t="str">
        <f t="shared" si="29"/>
        <v>{"ItemId":50007,"Num":9600}</v>
      </c>
      <c r="L60" s="6" t="str">
        <f t="shared" si="30"/>
        <v>{"ItemId":50007,"Num":9600}</v>
      </c>
      <c r="M60" s="6" t="str">
        <f>_xlfn.XLOOKUP(C60,卡牌中转!$F$7:$F$42,卡牌中转!$M$7:$M$42)</f>
        <v>[{"ItemId":140116,"Num":1}]</v>
      </c>
      <c r="N60" s="6" t="str">
        <f t="shared" si="31"/>
        <v>ShopItem30600</v>
      </c>
      <c r="O60" s="6" t="s">
        <v>66</v>
      </c>
      <c r="P60" s="6">
        <v>0</v>
      </c>
    </row>
    <row r="61" spans="1:17" s="35" customFormat="1" x14ac:dyDescent="0.15">
      <c r="A61" s="37" t="s">
        <v>76</v>
      </c>
      <c r="B61" s="36"/>
      <c r="C61" s="36"/>
      <c r="D61" s="36"/>
      <c r="E61" s="36"/>
      <c r="F61" s="36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7" x14ac:dyDescent="0.15">
      <c r="A62" s="6">
        <f t="shared" ref="A62" si="32">B62</f>
        <v>35001</v>
      </c>
      <c r="B62" s="6">
        <f t="shared" ref="B62" si="33">IF(D62=D61,B61+1,D62+1)</f>
        <v>35001</v>
      </c>
      <c r="C62" s="14" t="s">
        <v>48</v>
      </c>
      <c r="D62" s="6">
        <v>35000</v>
      </c>
      <c r="E62" s="6">
        <v>10000</v>
      </c>
      <c r="F62" s="6">
        <v>2</v>
      </c>
      <c r="G62" s="6">
        <v>0</v>
      </c>
      <c r="H62" s="6">
        <v>0</v>
      </c>
      <c r="I62" s="6">
        <v>0</v>
      </c>
      <c r="J62" s="6">
        <v>3</v>
      </c>
      <c r="K62" s="6" t="s">
        <v>77</v>
      </c>
      <c r="L62" s="6" t="s">
        <v>77</v>
      </c>
      <c r="M62" s="38" t="str">
        <f>$M$40</f>
        <v>[{"ItemId":10004,"Num":2}]</v>
      </c>
      <c r="N62" s="6" t="str">
        <f>N40</f>
        <v>ShopItem30100</v>
      </c>
      <c r="O62" s="6" t="s">
        <v>78</v>
      </c>
      <c r="P62" s="6">
        <v>1</v>
      </c>
      <c r="Q62" s="5" t="s">
        <v>170</v>
      </c>
    </row>
    <row r="63" spans="1:17" x14ac:dyDescent="0.15">
      <c r="A63" s="6">
        <f t="shared" ref="A63:A65" si="34">B63</f>
        <v>35101</v>
      </c>
      <c r="B63" s="6">
        <f t="shared" ref="B63:B65" si="35">IF(D63=D62,B62+1,D63+1)</f>
        <v>35101</v>
      </c>
      <c r="C63" s="14" t="s">
        <v>79</v>
      </c>
      <c r="D63" s="6">
        <v>35100</v>
      </c>
      <c r="E63" s="6">
        <v>10000</v>
      </c>
      <c r="F63" s="6">
        <v>2</v>
      </c>
      <c r="G63" s="6">
        <v>0</v>
      </c>
      <c r="H63" s="6">
        <v>0</v>
      </c>
      <c r="I63" s="6">
        <v>0</v>
      </c>
      <c r="J63" s="6">
        <v>1</v>
      </c>
      <c r="K63" s="6" t="s">
        <v>80</v>
      </c>
      <c r="L63" s="6" t="s">
        <v>80</v>
      </c>
      <c r="M63" s="38" t="s">
        <v>81</v>
      </c>
      <c r="N63" s="6" t="str">
        <f>N41</f>
        <v>ShopItem30100</v>
      </c>
      <c r="O63" s="6" t="s">
        <v>78</v>
      </c>
      <c r="P63" s="6">
        <v>1</v>
      </c>
      <c r="Q63" s="5" t="s">
        <v>171</v>
      </c>
    </row>
    <row r="64" spans="1:17" x14ac:dyDescent="0.15">
      <c r="A64" s="6">
        <f t="shared" si="34"/>
        <v>35201</v>
      </c>
      <c r="B64" s="6">
        <f t="shared" si="35"/>
        <v>35201</v>
      </c>
      <c r="C64" s="14" t="s">
        <v>79</v>
      </c>
      <c r="D64" s="6">
        <v>35200</v>
      </c>
      <c r="E64" s="6">
        <v>10000</v>
      </c>
      <c r="F64" s="6">
        <v>2</v>
      </c>
      <c r="G64" s="6">
        <v>0</v>
      </c>
      <c r="H64" s="6">
        <v>0</v>
      </c>
      <c r="I64" s="6">
        <v>0</v>
      </c>
      <c r="J64" s="6">
        <v>1</v>
      </c>
      <c r="K64" s="6" t="s">
        <v>80</v>
      </c>
      <c r="L64" s="6" t="s">
        <v>80</v>
      </c>
      <c r="M64" s="38" t="s">
        <v>81</v>
      </c>
      <c r="N64" s="6" t="str">
        <f>N42</f>
        <v>ShopItem30100</v>
      </c>
      <c r="O64" s="6" t="s">
        <v>78</v>
      </c>
      <c r="P64" s="6">
        <v>1</v>
      </c>
      <c r="Q64" s="5" t="s">
        <v>172</v>
      </c>
    </row>
    <row r="65" spans="1:17" x14ac:dyDescent="0.15">
      <c r="A65" s="6">
        <f t="shared" si="34"/>
        <v>35301</v>
      </c>
      <c r="B65" s="6">
        <f t="shared" si="35"/>
        <v>35301</v>
      </c>
      <c r="C65" s="14" t="s">
        <v>79</v>
      </c>
      <c r="D65" s="6">
        <v>35300</v>
      </c>
      <c r="E65" s="6">
        <v>10000</v>
      </c>
      <c r="F65" s="6">
        <v>2</v>
      </c>
      <c r="G65" s="6">
        <v>0</v>
      </c>
      <c r="H65" s="6">
        <v>0</v>
      </c>
      <c r="I65" s="6">
        <v>0</v>
      </c>
      <c r="J65" s="6">
        <v>1</v>
      </c>
      <c r="K65" s="6" t="s">
        <v>80</v>
      </c>
      <c r="L65" s="6" t="s">
        <v>80</v>
      </c>
      <c r="M65" s="38" t="s">
        <v>81</v>
      </c>
      <c r="N65" s="6" t="str">
        <f>N43</f>
        <v>ShopItem30100</v>
      </c>
      <c r="O65" s="6" t="s">
        <v>78</v>
      </c>
      <c r="P65" s="6">
        <v>1</v>
      </c>
      <c r="Q65" s="5" t="s">
        <v>173</v>
      </c>
    </row>
    <row r="66" spans="1:17" s="35" customFormat="1" x14ac:dyDescent="0.15">
      <c r="A66" s="37" t="s">
        <v>82</v>
      </c>
      <c r="B66" s="36"/>
      <c r="C66" s="36"/>
      <c r="D66" s="36"/>
      <c r="E66" s="36"/>
      <c r="F66" s="36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7" x14ac:dyDescent="0.15">
      <c r="A67" s="6">
        <f>B67</f>
        <v>40101</v>
      </c>
      <c r="B67" s="6">
        <f t="shared" si="1"/>
        <v>40101</v>
      </c>
      <c r="C67" s="3" t="s">
        <v>45</v>
      </c>
      <c r="D67" s="6">
        <v>40100</v>
      </c>
      <c r="E67" s="6">
        <v>10000</v>
      </c>
      <c r="F67" s="6">
        <v>0</v>
      </c>
      <c r="G67" s="6">
        <v>0</v>
      </c>
      <c r="H67" s="6">
        <v>0</v>
      </c>
      <c r="I67" s="6">
        <v>1</v>
      </c>
      <c r="J67" s="34">
        <v>0</v>
      </c>
      <c r="K67" s="6" t="s">
        <v>83</v>
      </c>
      <c r="L67" s="6" t="s">
        <v>84</v>
      </c>
      <c r="M67" s="38" t="s">
        <v>85</v>
      </c>
      <c r="N67" s="6" t="s">
        <v>86</v>
      </c>
      <c r="O67" s="6" t="s">
        <v>87</v>
      </c>
      <c r="P67" s="6">
        <v>0</v>
      </c>
    </row>
    <row r="68" spans="1:17" x14ac:dyDescent="0.15">
      <c r="A68" s="6">
        <f>B68</f>
        <v>40201</v>
      </c>
      <c r="B68" s="6">
        <f t="shared" si="1"/>
        <v>40201</v>
      </c>
      <c r="C68" s="16" t="s">
        <v>88</v>
      </c>
      <c r="D68" s="6">
        <v>40200</v>
      </c>
      <c r="E68" s="6">
        <f>E67</f>
        <v>10000</v>
      </c>
      <c r="F68" s="6">
        <v>0</v>
      </c>
      <c r="G68" s="6">
        <v>0</v>
      </c>
      <c r="H68" s="6">
        <v>0</v>
      </c>
      <c r="I68" s="6">
        <v>1</v>
      </c>
      <c r="J68" s="34">
        <v>0</v>
      </c>
      <c r="K68" s="40" t="s">
        <v>167</v>
      </c>
      <c r="L68" s="6" t="s">
        <v>90</v>
      </c>
      <c r="M68" s="38" t="s">
        <v>91</v>
      </c>
      <c r="N68" s="6" t="s">
        <v>92</v>
      </c>
      <c r="O68" s="6" t="s">
        <v>87</v>
      </c>
      <c r="P68" s="6">
        <v>0</v>
      </c>
    </row>
    <row r="69" spans="1:17" x14ac:dyDescent="0.15">
      <c r="A69" s="6">
        <f>B69</f>
        <v>40202</v>
      </c>
      <c r="B69" s="6">
        <v>40202</v>
      </c>
      <c r="C69" s="16" t="s">
        <v>93</v>
      </c>
      <c r="D69" s="6">
        <v>40200</v>
      </c>
      <c r="E69" s="6">
        <f t="shared" ref="E69:E80" si="36">E68</f>
        <v>10000</v>
      </c>
      <c r="F69" s="6">
        <v>0</v>
      </c>
      <c r="G69" s="6">
        <v>0</v>
      </c>
      <c r="H69" s="6">
        <v>0</v>
      </c>
      <c r="I69" s="6">
        <v>1</v>
      </c>
      <c r="J69" s="34">
        <v>0</v>
      </c>
      <c r="K69" s="40" t="s">
        <v>167</v>
      </c>
      <c r="L69" s="6" t="s">
        <v>90</v>
      </c>
      <c r="M69" s="38" t="s">
        <v>94</v>
      </c>
      <c r="N69" s="6" t="s">
        <v>95</v>
      </c>
      <c r="O69" s="6" t="s">
        <v>87</v>
      </c>
      <c r="P69" s="6">
        <v>0</v>
      </c>
    </row>
    <row r="70" spans="1:17" x14ac:dyDescent="0.15">
      <c r="A70" s="6">
        <f t="shared" ref="A70:A74" si="37">B70</f>
        <v>40203</v>
      </c>
      <c r="B70" s="6">
        <v>40203</v>
      </c>
      <c r="C70" s="16" t="s">
        <v>96</v>
      </c>
      <c r="D70" s="6">
        <v>40200</v>
      </c>
      <c r="E70" s="6">
        <f t="shared" si="36"/>
        <v>10000</v>
      </c>
      <c r="F70" s="6">
        <v>0</v>
      </c>
      <c r="G70" s="6">
        <v>0</v>
      </c>
      <c r="H70" s="6">
        <v>0</v>
      </c>
      <c r="I70" s="6">
        <v>1</v>
      </c>
      <c r="J70" s="34">
        <v>0</v>
      </c>
      <c r="K70" s="40" t="s">
        <v>167</v>
      </c>
      <c r="L70" s="6" t="s">
        <v>90</v>
      </c>
      <c r="M70" s="38" t="s">
        <v>97</v>
      </c>
      <c r="N70" s="6" t="s">
        <v>98</v>
      </c>
      <c r="O70" s="6" t="s">
        <v>87</v>
      </c>
      <c r="P70" s="6">
        <v>0</v>
      </c>
    </row>
    <row r="71" spans="1:17" x14ac:dyDescent="0.15">
      <c r="A71" s="6">
        <f t="shared" si="37"/>
        <v>40204</v>
      </c>
      <c r="B71" s="6">
        <f>IF(D71=D70,B70+1,D71+1)</f>
        <v>40204</v>
      </c>
      <c r="C71" s="16" t="s">
        <v>99</v>
      </c>
      <c r="D71" s="6">
        <v>40200</v>
      </c>
      <c r="E71" s="6">
        <f t="shared" si="36"/>
        <v>10000</v>
      </c>
      <c r="F71" s="6">
        <v>0</v>
      </c>
      <c r="G71" s="6">
        <v>0</v>
      </c>
      <c r="H71" s="6">
        <v>0</v>
      </c>
      <c r="I71" s="6">
        <v>1</v>
      </c>
      <c r="J71" s="34">
        <v>0</v>
      </c>
      <c r="K71" s="40" t="s">
        <v>167</v>
      </c>
      <c r="L71" s="6" t="s">
        <v>90</v>
      </c>
      <c r="M71" s="38" t="s">
        <v>100</v>
      </c>
      <c r="N71" s="6" t="s">
        <v>101</v>
      </c>
      <c r="O71" s="6" t="s">
        <v>87</v>
      </c>
      <c r="P71" s="6">
        <v>0</v>
      </c>
    </row>
    <row r="72" spans="1:17" x14ac:dyDescent="0.15">
      <c r="A72" s="6">
        <f t="shared" si="37"/>
        <v>40301</v>
      </c>
      <c r="B72" s="6">
        <v>40301</v>
      </c>
      <c r="C72" s="15" t="s">
        <v>102</v>
      </c>
      <c r="D72" s="6">
        <v>40300</v>
      </c>
      <c r="E72" s="6">
        <f t="shared" si="36"/>
        <v>10000</v>
      </c>
      <c r="F72" s="6">
        <v>0</v>
      </c>
      <c r="G72" s="6">
        <v>0</v>
      </c>
      <c r="H72" s="6">
        <v>0</v>
      </c>
      <c r="I72" s="6">
        <v>0</v>
      </c>
      <c r="J72" s="6">
        <v>1</v>
      </c>
      <c r="K72" s="6" t="s">
        <v>83</v>
      </c>
      <c r="L72" s="6" t="s">
        <v>83</v>
      </c>
      <c r="M72" s="38" t="s">
        <v>103</v>
      </c>
      <c r="N72" s="6" t="s">
        <v>104</v>
      </c>
      <c r="O72" s="6" t="s">
        <v>87</v>
      </c>
      <c r="P72" s="6">
        <v>0</v>
      </c>
    </row>
    <row r="73" spans="1:17" x14ac:dyDescent="0.15">
      <c r="A73" s="6">
        <f t="shared" si="37"/>
        <v>40302</v>
      </c>
      <c r="B73" s="6">
        <v>40302</v>
      </c>
      <c r="C73" s="15" t="s">
        <v>102</v>
      </c>
      <c r="D73" s="6">
        <v>40400</v>
      </c>
      <c r="E73" s="6">
        <f t="shared" si="36"/>
        <v>10000</v>
      </c>
      <c r="F73" s="6">
        <v>0</v>
      </c>
      <c r="G73" s="6">
        <v>0</v>
      </c>
      <c r="H73" s="6">
        <v>0</v>
      </c>
      <c r="I73" s="6">
        <v>0</v>
      </c>
      <c r="J73" s="6">
        <v>1</v>
      </c>
      <c r="K73" s="6" t="s">
        <v>83</v>
      </c>
      <c r="L73" s="6" t="s">
        <v>83</v>
      </c>
      <c r="M73" s="38" t="s">
        <v>103</v>
      </c>
      <c r="N73" s="6" t="s">
        <v>104</v>
      </c>
      <c r="O73" s="6" t="s">
        <v>87</v>
      </c>
      <c r="P73" s="6">
        <v>0</v>
      </c>
    </row>
    <row r="74" spans="1:17" x14ac:dyDescent="0.15">
      <c r="A74" s="6">
        <f t="shared" si="37"/>
        <v>40303</v>
      </c>
      <c r="B74" s="6">
        <v>40303</v>
      </c>
      <c r="C74" s="15" t="s">
        <v>102</v>
      </c>
      <c r="D74" s="6">
        <v>40500</v>
      </c>
      <c r="E74" s="6">
        <f t="shared" si="36"/>
        <v>10000</v>
      </c>
      <c r="F74" s="6">
        <v>0</v>
      </c>
      <c r="G74" s="6">
        <v>0</v>
      </c>
      <c r="H74" s="6">
        <v>0</v>
      </c>
      <c r="I74" s="6">
        <v>0</v>
      </c>
      <c r="J74" s="6">
        <v>1</v>
      </c>
      <c r="K74" s="6" t="s">
        <v>105</v>
      </c>
      <c r="L74" s="6" t="s">
        <v>105</v>
      </c>
      <c r="M74" s="38" t="s">
        <v>106</v>
      </c>
      <c r="N74" s="6" t="s">
        <v>104</v>
      </c>
      <c r="O74" s="6" t="s">
        <v>87</v>
      </c>
      <c r="P74" s="6">
        <v>0</v>
      </c>
    </row>
    <row r="75" spans="1:17" x14ac:dyDescent="0.15">
      <c r="A75" s="6">
        <f t="shared" ref="A75:A80" si="38">B75</f>
        <v>40401</v>
      </c>
      <c r="B75" s="6">
        <v>40401</v>
      </c>
      <c r="C75" s="39" t="s">
        <v>47</v>
      </c>
      <c r="D75" s="6">
        <v>40600</v>
      </c>
      <c r="E75" s="6">
        <f t="shared" si="36"/>
        <v>10000</v>
      </c>
      <c r="F75" s="6">
        <v>1</v>
      </c>
      <c r="G75" s="6">
        <v>0</v>
      </c>
      <c r="H75" s="6">
        <v>0</v>
      </c>
      <c r="I75" s="6">
        <v>0</v>
      </c>
      <c r="J75" s="6">
        <v>6</v>
      </c>
      <c r="K75" s="6" t="s">
        <v>107</v>
      </c>
      <c r="L75" s="6" t="s">
        <v>107</v>
      </c>
      <c r="M75" s="38" t="s">
        <v>108</v>
      </c>
      <c r="N75" s="6" t="s">
        <v>109</v>
      </c>
      <c r="O75" s="6" t="s">
        <v>110</v>
      </c>
      <c r="P75" s="6">
        <v>0</v>
      </c>
    </row>
    <row r="76" spans="1:17" x14ac:dyDescent="0.15">
      <c r="A76" s="6">
        <f t="shared" si="38"/>
        <v>40501</v>
      </c>
      <c r="B76" s="6">
        <v>40501</v>
      </c>
      <c r="C76" s="39" t="s">
        <v>48</v>
      </c>
      <c r="D76" s="6">
        <v>40700</v>
      </c>
      <c r="E76" s="6">
        <f t="shared" si="36"/>
        <v>10000</v>
      </c>
      <c r="F76" s="6">
        <v>1</v>
      </c>
      <c r="G76" s="6">
        <v>0</v>
      </c>
      <c r="H76" s="6">
        <v>0</v>
      </c>
      <c r="I76" s="6">
        <v>0</v>
      </c>
      <c r="J76" s="6">
        <v>6</v>
      </c>
      <c r="K76" s="6" t="s">
        <v>107</v>
      </c>
      <c r="L76" s="6" t="s">
        <v>107</v>
      </c>
      <c r="M76" s="38" t="s">
        <v>111</v>
      </c>
      <c r="N76" s="6" t="s">
        <v>112</v>
      </c>
      <c r="O76" s="6" t="s">
        <v>110</v>
      </c>
      <c r="P76" s="6">
        <v>0</v>
      </c>
    </row>
    <row r="77" spans="1:17" x14ac:dyDescent="0.15">
      <c r="A77" s="6">
        <f t="shared" si="38"/>
        <v>40601</v>
      </c>
      <c r="B77" s="6">
        <v>40601</v>
      </c>
      <c r="C77" s="39" t="s">
        <v>48</v>
      </c>
      <c r="D77" s="6">
        <v>40800</v>
      </c>
      <c r="E77" s="6">
        <f t="shared" si="36"/>
        <v>10000</v>
      </c>
      <c r="F77" s="6">
        <v>1</v>
      </c>
      <c r="G77" s="6">
        <v>0</v>
      </c>
      <c r="H77" s="6">
        <v>0</v>
      </c>
      <c r="I77" s="6">
        <v>0</v>
      </c>
      <c r="J77" s="6">
        <v>4</v>
      </c>
      <c r="K77" s="6" t="s">
        <v>107</v>
      </c>
      <c r="L77" s="6" t="s">
        <v>107</v>
      </c>
      <c r="M77" s="38" t="s">
        <v>111</v>
      </c>
      <c r="N77" s="6" t="s">
        <v>112</v>
      </c>
      <c r="O77" s="6" t="s">
        <v>110</v>
      </c>
      <c r="P77" s="6">
        <v>0</v>
      </c>
    </row>
    <row r="78" spans="1:17" x14ac:dyDescent="0.15">
      <c r="A78" s="6">
        <f t="shared" si="38"/>
        <v>40701</v>
      </c>
      <c r="B78" s="6">
        <v>40701</v>
      </c>
      <c r="C78" s="16" t="s">
        <v>113</v>
      </c>
      <c r="D78" s="6">
        <v>40900</v>
      </c>
      <c r="E78" s="6">
        <f t="shared" si="36"/>
        <v>10000</v>
      </c>
      <c r="F78" s="6">
        <v>1</v>
      </c>
      <c r="G78" s="6">
        <v>0</v>
      </c>
      <c r="H78" s="6">
        <v>0</v>
      </c>
      <c r="I78" s="6">
        <v>0</v>
      </c>
      <c r="J78" s="6">
        <v>5</v>
      </c>
      <c r="K78" s="6" t="s">
        <v>89</v>
      </c>
      <c r="L78" s="6" t="s">
        <v>89</v>
      </c>
      <c r="M78" s="38" t="s">
        <v>114</v>
      </c>
      <c r="N78" s="6" t="s">
        <v>115</v>
      </c>
      <c r="O78" s="6" t="s">
        <v>110</v>
      </c>
      <c r="P78" s="6">
        <v>0</v>
      </c>
    </row>
    <row r="79" spans="1:17" x14ac:dyDescent="0.15">
      <c r="A79" s="6">
        <f t="shared" si="38"/>
        <v>40801</v>
      </c>
      <c r="B79" s="6">
        <v>40801</v>
      </c>
      <c r="C79" s="16" t="s">
        <v>113</v>
      </c>
      <c r="D79" s="6">
        <v>41000</v>
      </c>
      <c r="E79" s="6">
        <f t="shared" si="36"/>
        <v>10000</v>
      </c>
      <c r="F79" s="6">
        <v>1</v>
      </c>
      <c r="G79" s="6">
        <v>0</v>
      </c>
      <c r="H79" s="6">
        <v>0</v>
      </c>
      <c r="I79" s="6">
        <v>0</v>
      </c>
      <c r="J79" s="6">
        <v>10</v>
      </c>
      <c r="K79" s="6" t="s">
        <v>83</v>
      </c>
      <c r="L79" s="6" t="s">
        <v>83</v>
      </c>
      <c r="M79" s="38" t="s">
        <v>116</v>
      </c>
      <c r="N79" s="6" t="s">
        <v>115</v>
      </c>
      <c r="O79" s="6" t="s">
        <v>110</v>
      </c>
      <c r="P79" s="6">
        <v>0</v>
      </c>
    </row>
    <row r="80" spans="1:17" x14ac:dyDescent="0.15">
      <c r="A80" s="6">
        <f t="shared" si="38"/>
        <v>40901</v>
      </c>
      <c r="B80" s="6">
        <v>40901</v>
      </c>
      <c r="C80" s="14" t="s">
        <v>117</v>
      </c>
      <c r="D80" s="6">
        <v>41100</v>
      </c>
      <c r="E80" s="6">
        <f t="shared" si="36"/>
        <v>10000</v>
      </c>
      <c r="F80" s="6">
        <v>1</v>
      </c>
      <c r="G80" s="6">
        <v>0</v>
      </c>
      <c r="H80" s="6">
        <v>0</v>
      </c>
      <c r="I80" s="6">
        <v>0</v>
      </c>
      <c r="J80" s="6">
        <v>6</v>
      </c>
      <c r="K80" s="6" t="s">
        <v>118</v>
      </c>
      <c r="L80" s="6" t="s">
        <v>118</v>
      </c>
      <c r="M80" s="38" t="s">
        <v>119</v>
      </c>
      <c r="N80" s="6" t="s">
        <v>120</v>
      </c>
      <c r="O80" s="6" t="s">
        <v>110</v>
      </c>
      <c r="P80" s="6">
        <v>0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67"/>
  <sheetViews>
    <sheetView tabSelected="1" workbookViewId="0">
      <pane xSplit="3" ySplit="4" topLeftCell="D5" activePane="bottomRight" state="frozen"/>
      <selection pane="topRight"/>
      <selection pane="bottomLeft"/>
      <selection pane="bottomRight" activeCell="G10" sqref="G10"/>
    </sheetView>
  </sheetViews>
  <sheetFormatPr defaultColWidth="9" defaultRowHeight="13.5" x14ac:dyDescent="0.15"/>
  <cols>
    <col min="1" max="3" width="9" style="1"/>
    <col min="4" max="4" width="23.5" style="1" customWidth="1"/>
    <col min="5" max="6" width="9" style="1"/>
    <col min="7" max="7" width="13" style="1" customWidth="1"/>
    <col min="8" max="8" width="21.375" style="1" customWidth="1"/>
    <col min="9" max="15" width="9" style="1"/>
    <col min="16" max="17" width="16.125" style="1" customWidth="1"/>
    <col min="18" max="19" width="30.5" style="1" customWidth="1"/>
    <col min="20" max="20" width="29.375" style="1" customWidth="1"/>
    <col min="21" max="22" width="9" style="1"/>
    <col min="23" max="24" width="16.125" style="1" customWidth="1"/>
    <col min="25" max="26" width="29.375" style="1" customWidth="1"/>
    <col min="27" max="28" width="9" style="1"/>
    <col min="29" max="30" width="16.125" style="1" customWidth="1"/>
    <col min="31" max="32" width="29.375" style="1" customWidth="1"/>
    <col min="33" max="16384" width="9" style="1"/>
  </cols>
  <sheetData>
    <row r="1" spans="1:31" x14ac:dyDescent="0.15">
      <c r="A1" s="1" t="s">
        <v>121</v>
      </c>
      <c r="B1" s="1" t="s">
        <v>122</v>
      </c>
      <c r="C1" s="1" t="s">
        <v>123</v>
      </c>
    </row>
    <row r="2" spans="1:31" x14ac:dyDescent="0.15">
      <c r="A2" s="1" t="s">
        <v>124</v>
      </c>
      <c r="B2" s="1" t="s">
        <v>125</v>
      </c>
    </row>
    <row r="3" spans="1:31" x14ac:dyDescent="0.15">
      <c r="A3" s="1" t="s">
        <v>126</v>
      </c>
    </row>
    <row r="4" spans="1:31" x14ac:dyDescent="0.15">
      <c r="A4" s="1" t="s">
        <v>127</v>
      </c>
    </row>
    <row r="6" spans="1:31" ht="19.5" x14ac:dyDescent="0.15">
      <c r="D6" s="7" t="s">
        <v>128</v>
      </c>
      <c r="E6" s="8" t="s">
        <v>129</v>
      </c>
      <c r="F6" s="8" t="s">
        <v>130</v>
      </c>
      <c r="G6" s="8"/>
      <c r="H6" s="8"/>
      <c r="I6" s="8"/>
      <c r="J6" s="8"/>
      <c r="K6" s="8"/>
      <c r="L6" s="8"/>
    </row>
    <row r="7" spans="1:31" x14ac:dyDescent="0.15">
      <c r="D7" s="8"/>
      <c r="E7" s="8"/>
      <c r="F7" s="8"/>
      <c r="G7" s="8"/>
      <c r="H7" s="8"/>
      <c r="I7" s="8"/>
      <c r="J7" s="8"/>
      <c r="K7" s="8"/>
      <c r="L7" s="8"/>
    </row>
    <row r="8" spans="1:31" x14ac:dyDescent="0.15">
      <c r="D8" s="9" t="s">
        <v>131</v>
      </c>
      <c r="E8" s="9" t="s">
        <v>132</v>
      </c>
      <c r="F8" s="9" t="s">
        <v>133</v>
      </c>
      <c r="G8" s="10" t="s">
        <v>134</v>
      </c>
      <c r="H8" s="10" t="s">
        <v>135</v>
      </c>
      <c r="I8" s="9" t="s">
        <v>136</v>
      </c>
      <c r="J8" s="8"/>
      <c r="K8" s="8"/>
      <c r="L8" s="8"/>
      <c r="N8" s="5" t="s">
        <v>137</v>
      </c>
      <c r="O8" s="5" t="s">
        <v>138</v>
      </c>
      <c r="U8" s="5" t="s">
        <v>137</v>
      </c>
      <c r="V8" s="5" t="s">
        <v>138</v>
      </c>
      <c r="AA8" s="5" t="s">
        <v>137</v>
      </c>
      <c r="AB8" s="5" t="s">
        <v>138</v>
      </c>
    </row>
    <row r="9" spans="1:31" x14ac:dyDescent="0.15">
      <c r="C9" s="1">
        <f>配置!B6</f>
        <v>101</v>
      </c>
      <c r="D9" s="11" t="s">
        <v>45</v>
      </c>
      <c r="E9" s="6">
        <v>1</v>
      </c>
      <c r="F9" s="12">
        <f>_xlfn.XLOOKUP(D9,[1]定价!$D$24:$D$1052,[1]定价!$I$24:$I$1052)*E9</f>
        <v>5.3571428571428603</v>
      </c>
      <c r="G9" s="13">
        <v>280</v>
      </c>
      <c r="H9" s="13">
        <v>280</v>
      </c>
      <c r="I9" s="6">
        <v>10</v>
      </c>
      <c r="J9" s="8"/>
      <c r="K9" s="8"/>
      <c r="L9" s="8"/>
      <c r="N9" s="1">
        <f>_xlfn.XLOOKUP(D9,[2]配置!$D:$D,[2]配置!$B:$B)</f>
        <v>10001</v>
      </c>
      <c r="O9" s="30">
        <f>E9</f>
        <v>1</v>
      </c>
      <c r="P9" s="1" t="str">
        <f>$B$2&amp;N$8&amp;$B$2&amp;$B$1&amp;N9</f>
        <v>"ItemId":10001</v>
      </c>
      <c r="Q9" s="1" t="str">
        <f>$B$2&amp;O$8&amp;$B$2&amp;$B$1&amp;O9</f>
        <v>"Num":1</v>
      </c>
      <c r="R9" s="1" t="str">
        <f>$A$3&amp;_xlfn.TEXTJOIN($C$1,1,P9:Q9)&amp;$A$4</f>
        <v>{"ItemId":10001,"Num":1}</v>
      </c>
      <c r="S9" s="1" t="str">
        <f>$A$1&amp;R9&amp;$A$2</f>
        <v>[{"ItemId":10001,"Num":1}]</v>
      </c>
      <c r="U9" s="1">
        <f>_xlfn.XLOOKUP($G$8,[2]配置!$D:$D,[2]配置!$B:$B)</f>
        <v>50006</v>
      </c>
      <c r="V9" s="30">
        <f>G9</f>
        <v>280</v>
      </c>
      <c r="W9" s="1" t="str">
        <f>$B$2&amp;U$8&amp;$B$2&amp;$B$1&amp;U9</f>
        <v>"ItemId":50006</v>
      </c>
      <c r="X9" s="1" t="str">
        <f>$B$2&amp;V$8&amp;$B$2&amp;$B$1&amp;V9</f>
        <v>"Num":280</v>
      </c>
      <c r="Y9" s="1" t="str">
        <f>$A$3&amp;_xlfn.TEXTJOIN($C$1,1,W9:X9)&amp;$A$4</f>
        <v>{"ItemId":50006,"Num":280}</v>
      </c>
      <c r="AA9" s="1">
        <f>_xlfn.XLOOKUP($G$8,[2]配置!$D:$D,[2]配置!$B:$B)</f>
        <v>50006</v>
      </c>
      <c r="AB9" s="30">
        <f>H9</f>
        <v>280</v>
      </c>
      <c r="AC9" s="1" t="str">
        <f>$B$2&amp;AA$8&amp;$B$2&amp;$B$1&amp;AA9</f>
        <v>"ItemId":50006</v>
      </c>
      <c r="AD9" s="1" t="str">
        <f>$B$2&amp;AB$8&amp;$B$2&amp;$B$1&amp;AB9</f>
        <v>"Num":280</v>
      </c>
      <c r="AE9" s="1" t="str">
        <f>$A$3&amp;_xlfn.TEXTJOIN($C$1,1,AC9:AD9)&amp;$A$4</f>
        <v>{"ItemId":50006,"Num":280}</v>
      </c>
    </row>
    <row r="10" spans="1:31" x14ac:dyDescent="0.15">
      <c r="C10" s="1">
        <f>配置!B7</f>
        <v>201</v>
      </c>
      <c r="D10" s="14" t="s">
        <v>47</v>
      </c>
      <c r="E10" s="6">
        <v>1</v>
      </c>
      <c r="F10" s="12">
        <f>_xlfn.XLOOKUP(D10,[1]定价!$D$24:$D$1052,[1]定价!$I$24:$I$1052)*E10</f>
        <v>8.03571428571429</v>
      </c>
      <c r="G10" s="13">
        <v>480</v>
      </c>
      <c r="H10" s="13">
        <v>240</v>
      </c>
      <c r="I10" s="6">
        <v>2</v>
      </c>
      <c r="J10" s="8"/>
      <c r="K10" s="8"/>
      <c r="L10" s="8"/>
      <c r="N10" s="1">
        <f>_xlfn.XLOOKUP(D10,[2]配置!$D:$D,[2]配置!$B:$B)</f>
        <v>10002</v>
      </c>
      <c r="O10" s="30">
        <f t="shared" ref="O10:O19" si="0">E10</f>
        <v>1</v>
      </c>
      <c r="P10" s="1" t="str">
        <f t="shared" ref="P10:Q19" si="1">$B$2&amp;N$8&amp;$B$2&amp;$B$1&amp;N10</f>
        <v>"ItemId":10002</v>
      </c>
      <c r="Q10" s="1" t="str">
        <f t="shared" si="1"/>
        <v>"Num":1</v>
      </c>
      <c r="R10" s="1" t="str">
        <f t="shared" ref="R10:R19" si="2">$A$3&amp;_xlfn.TEXTJOIN($C$1,1,P10:Q10)&amp;$A$4</f>
        <v>{"ItemId":10002,"Num":1}</v>
      </c>
      <c r="S10" s="1" t="str">
        <f t="shared" ref="S10:S19" si="3">$A$1&amp;R10&amp;$A$2</f>
        <v>[{"ItemId":10002,"Num":1}]</v>
      </c>
      <c r="U10" s="1">
        <f>_xlfn.XLOOKUP($G$8,[2]配置!$D:$D,[2]配置!$B:$B)</f>
        <v>50006</v>
      </c>
      <c r="V10" s="30">
        <f t="shared" ref="V10:V19" si="4">G10</f>
        <v>480</v>
      </c>
      <c r="W10" s="1" t="str">
        <f t="shared" ref="W10:W19" si="5">$B$2&amp;U$8&amp;$B$2&amp;$B$1&amp;U10</f>
        <v>"ItemId":50006</v>
      </c>
      <c r="X10" s="1" t="str">
        <f t="shared" ref="X10:X19" si="6">$B$2&amp;V$8&amp;$B$2&amp;$B$1&amp;V10</f>
        <v>"Num":480</v>
      </c>
      <c r="Y10" s="1" t="str">
        <f t="shared" ref="Y10:Y19" si="7">$A$3&amp;_xlfn.TEXTJOIN($C$1,1,W10:X10)&amp;$A$4</f>
        <v>{"ItemId":50006,"Num":480}</v>
      </c>
      <c r="AA10" s="1">
        <f>_xlfn.XLOOKUP($G$8,[2]配置!$D:$D,[2]配置!$B:$B)</f>
        <v>50006</v>
      </c>
      <c r="AB10" s="30">
        <f t="shared" ref="AB10:AB19" si="8">H10</f>
        <v>240</v>
      </c>
      <c r="AC10" s="1" t="str">
        <f t="shared" ref="AC10:AC19" si="9">$B$2&amp;AA$8&amp;$B$2&amp;$B$1&amp;AA10</f>
        <v>"ItemId":50006</v>
      </c>
      <c r="AD10" s="1" t="str">
        <f t="shared" ref="AD10:AD19" si="10">$B$2&amp;AB$8&amp;$B$2&amp;$B$1&amp;AB10</f>
        <v>"Num":240</v>
      </c>
      <c r="AE10" s="1" t="str">
        <f t="shared" ref="AE10:AE19" si="11">$A$3&amp;_xlfn.TEXTJOIN($C$1,1,AC10:AD10)&amp;$A$4</f>
        <v>{"ItemId":50006,"Num":240}</v>
      </c>
    </row>
    <row r="11" spans="1:31" x14ac:dyDescent="0.15">
      <c r="C11" s="1">
        <f>配置!B8</f>
        <v>301</v>
      </c>
      <c r="D11" s="14" t="s">
        <v>47</v>
      </c>
      <c r="E11" s="6">
        <v>1</v>
      </c>
      <c r="F11" s="12">
        <f>_xlfn.XLOOKUP(D11,[1]定价!$D$24:$D$1052,[1]定价!$I$24:$I$1052)*E11</f>
        <v>8.03571428571429</v>
      </c>
      <c r="G11" s="13">
        <v>480</v>
      </c>
      <c r="H11" s="13">
        <v>480</v>
      </c>
      <c r="I11" s="6">
        <v>3</v>
      </c>
      <c r="J11" s="8"/>
      <c r="K11" s="8"/>
      <c r="L11" s="8"/>
      <c r="N11" s="1">
        <f>_xlfn.XLOOKUP(D11,[2]配置!$D:$D,[2]配置!$B:$B)</f>
        <v>10002</v>
      </c>
      <c r="O11" s="30">
        <f t="shared" si="0"/>
        <v>1</v>
      </c>
      <c r="P11" s="1" t="str">
        <f t="shared" si="1"/>
        <v>"ItemId":10002</v>
      </c>
      <c r="Q11" s="1" t="str">
        <f t="shared" si="1"/>
        <v>"Num":1</v>
      </c>
      <c r="R11" s="1" t="str">
        <f t="shared" si="2"/>
        <v>{"ItemId":10002,"Num":1}</v>
      </c>
      <c r="S11" s="1" t="str">
        <f t="shared" si="3"/>
        <v>[{"ItemId":10002,"Num":1}]</v>
      </c>
      <c r="U11" s="1">
        <f>_xlfn.XLOOKUP($G$8,[2]配置!$D:$D,[2]配置!$B:$B)</f>
        <v>50006</v>
      </c>
      <c r="V11" s="30">
        <f t="shared" si="4"/>
        <v>480</v>
      </c>
      <c r="W11" s="1" t="str">
        <f t="shared" si="5"/>
        <v>"ItemId":50006</v>
      </c>
      <c r="X11" s="1" t="str">
        <f t="shared" si="6"/>
        <v>"Num":480</v>
      </c>
      <c r="Y11" s="1" t="str">
        <f t="shared" si="7"/>
        <v>{"ItemId":50006,"Num":480}</v>
      </c>
      <c r="AA11" s="1">
        <f>_xlfn.XLOOKUP($G$8,[2]配置!$D:$D,[2]配置!$B:$B)</f>
        <v>50006</v>
      </c>
      <c r="AB11" s="30">
        <f t="shared" si="8"/>
        <v>480</v>
      </c>
      <c r="AC11" s="1" t="str">
        <f t="shared" si="9"/>
        <v>"ItemId":50006</v>
      </c>
      <c r="AD11" s="1" t="str">
        <f t="shared" si="10"/>
        <v>"Num":480</v>
      </c>
      <c r="AE11" s="1" t="str">
        <f t="shared" si="11"/>
        <v>{"ItemId":50006,"Num":480}</v>
      </c>
    </row>
    <row r="12" spans="1:31" x14ac:dyDescent="0.15">
      <c r="C12" s="1">
        <f>配置!B9</f>
        <v>401</v>
      </c>
      <c r="D12" s="14" t="s">
        <v>48</v>
      </c>
      <c r="E12" s="6">
        <v>1</v>
      </c>
      <c r="F12" s="12">
        <f>_xlfn.XLOOKUP(D12,[1]定价!$D$24:$D$1052,[1]定价!$I$24:$I$1052)*E12</f>
        <v>11.785714285714301</v>
      </c>
      <c r="G12" s="13">
        <v>620</v>
      </c>
      <c r="H12" s="13">
        <v>310</v>
      </c>
      <c r="I12" s="6">
        <v>2</v>
      </c>
      <c r="J12" s="8"/>
      <c r="K12" s="8"/>
      <c r="L12" s="8"/>
      <c r="N12" s="1">
        <f>_xlfn.XLOOKUP(D12,[2]配置!$D:$D,[2]配置!$B:$B)</f>
        <v>10004</v>
      </c>
      <c r="O12" s="30">
        <f t="shared" si="0"/>
        <v>1</v>
      </c>
      <c r="P12" s="1" t="str">
        <f t="shared" si="1"/>
        <v>"ItemId":10004</v>
      </c>
      <c r="Q12" s="1" t="str">
        <f t="shared" si="1"/>
        <v>"Num":1</v>
      </c>
      <c r="R12" s="1" t="str">
        <f t="shared" si="2"/>
        <v>{"ItemId":10004,"Num":1}</v>
      </c>
      <c r="S12" s="1" t="str">
        <f t="shared" si="3"/>
        <v>[{"ItemId":10004,"Num":1}]</v>
      </c>
      <c r="U12" s="1">
        <f>_xlfn.XLOOKUP($G$8,[2]配置!$D:$D,[2]配置!$B:$B)</f>
        <v>50006</v>
      </c>
      <c r="V12" s="30">
        <f t="shared" si="4"/>
        <v>620</v>
      </c>
      <c r="W12" s="1" t="str">
        <f t="shared" si="5"/>
        <v>"ItemId":50006</v>
      </c>
      <c r="X12" s="1" t="str">
        <f t="shared" si="6"/>
        <v>"Num":620</v>
      </c>
      <c r="Y12" s="1" t="str">
        <f t="shared" si="7"/>
        <v>{"ItemId":50006,"Num":620}</v>
      </c>
      <c r="AA12" s="1">
        <f>_xlfn.XLOOKUP($G$8,[2]配置!$D:$D,[2]配置!$B:$B)</f>
        <v>50006</v>
      </c>
      <c r="AB12" s="30">
        <f t="shared" si="8"/>
        <v>310</v>
      </c>
      <c r="AC12" s="1" t="str">
        <f t="shared" si="9"/>
        <v>"ItemId":50006</v>
      </c>
      <c r="AD12" s="1" t="str">
        <f t="shared" si="10"/>
        <v>"Num":310</v>
      </c>
      <c r="AE12" s="1" t="str">
        <f t="shared" si="11"/>
        <v>{"ItemId":50006,"Num":310}</v>
      </c>
    </row>
    <row r="13" spans="1:31" x14ac:dyDescent="0.15">
      <c r="C13" s="1">
        <f>配置!B10</f>
        <v>501</v>
      </c>
      <c r="D13" s="14" t="s">
        <v>48</v>
      </c>
      <c r="E13" s="6">
        <v>1</v>
      </c>
      <c r="F13" s="12">
        <f>_xlfn.XLOOKUP(D13,[1]定价!$D$24:$D$1052,[1]定价!$I$24:$I$1052)*E13</f>
        <v>11.785714285714301</v>
      </c>
      <c r="G13" s="13">
        <v>620</v>
      </c>
      <c r="H13" s="13">
        <v>620</v>
      </c>
      <c r="I13" s="6">
        <v>3</v>
      </c>
      <c r="J13" s="8"/>
      <c r="K13" s="8"/>
      <c r="L13" s="8"/>
      <c r="N13" s="1">
        <f>_xlfn.XLOOKUP(D13,[2]配置!$D:$D,[2]配置!$B:$B)</f>
        <v>10004</v>
      </c>
      <c r="O13" s="30">
        <f t="shared" si="0"/>
        <v>1</v>
      </c>
      <c r="P13" s="1" t="str">
        <f t="shared" si="1"/>
        <v>"ItemId":10004</v>
      </c>
      <c r="Q13" s="1" t="str">
        <f t="shared" si="1"/>
        <v>"Num":1</v>
      </c>
      <c r="R13" s="1" t="str">
        <f t="shared" si="2"/>
        <v>{"ItemId":10004,"Num":1}</v>
      </c>
      <c r="S13" s="1" t="str">
        <f t="shared" si="3"/>
        <v>[{"ItemId":10004,"Num":1}]</v>
      </c>
      <c r="U13" s="1">
        <f>_xlfn.XLOOKUP($G$8,[2]配置!$D:$D,[2]配置!$B:$B)</f>
        <v>50006</v>
      </c>
      <c r="V13" s="30">
        <f t="shared" si="4"/>
        <v>620</v>
      </c>
      <c r="W13" s="1" t="str">
        <f t="shared" si="5"/>
        <v>"ItemId":50006</v>
      </c>
      <c r="X13" s="1" t="str">
        <f t="shared" si="6"/>
        <v>"Num":620</v>
      </c>
      <c r="Y13" s="1" t="str">
        <f t="shared" si="7"/>
        <v>{"ItemId":50006,"Num":620}</v>
      </c>
      <c r="AA13" s="1">
        <f>_xlfn.XLOOKUP($G$8,[2]配置!$D:$D,[2]配置!$B:$B)</f>
        <v>50006</v>
      </c>
      <c r="AB13" s="30">
        <f t="shared" si="8"/>
        <v>620</v>
      </c>
      <c r="AC13" s="1" t="str">
        <f t="shared" si="9"/>
        <v>"ItemId":50006</v>
      </c>
      <c r="AD13" s="1" t="str">
        <f t="shared" si="10"/>
        <v>"Num":620</v>
      </c>
      <c r="AE13" s="1" t="str">
        <f t="shared" si="11"/>
        <v>{"ItemId":50006,"Num":620}</v>
      </c>
    </row>
    <row r="14" spans="1:31" x14ac:dyDescent="0.15">
      <c r="C14" s="1">
        <f>配置!B11</f>
        <v>601</v>
      </c>
      <c r="D14" s="15" t="s">
        <v>49</v>
      </c>
      <c r="E14" s="6">
        <v>10</v>
      </c>
      <c r="F14" s="12">
        <f>_xlfn.XLOOKUP(D14,[1]定价!$D$24:$D$1052,[1]定价!$I$24:$I$1052)*E14</f>
        <v>2.5</v>
      </c>
      <c r="G14" s="13">
        <v>100</v>
      </c>
      <c r="H14" s="13">
        <v>68</v>
      </c>
      <c r="I14" s="6">
        <v>72</v>
      </c>
      <c r="J14" s="8"/>
      <c r="K14" s="8"/>
      <c r="L14" s="8"/>
      <c r="N14" s="1">
        <f>_xlfn.XLOOKUP(D14,[2]配置!$D:$D,[2]配置!$B:$B)</f>
        <v>20001</v>
      </c>
      <c r="O14" s="30">
        <f t="shared" si="0"/>
        <v>10</v>
      </c>
      <c r="P14" s="1" t="str">
        <f t="shared" si="1"/>
        <v>"ItemId":20001</v>
      </c>
      <c r="Q14" s="1" t="str">
        <f t="shared" si="1"/>
        <v>"Num":10</v>
      </c>
      <c r="R14" s="1" t="str">
        <f t="shared" si="2"/>
        <v>{"ItemId":20001,"Num":10}</v>
      </c>
      <c r="S14" s="1" t="str">
        <f t="shared" si="3"/>
        <v>[{"ItemId":20001,"Num":10}]</v>
      </c>
      <c r="U14" s="1">
        <f>_xlfn.XLOOKUP($G$8,[2]配置!$D:$D,[2]配置!$B:$B)</f>
        <v>50006</v>
      </c>
      <c r="V14" s="30">
        <f t="shared" si="4"/>
        <v>100</v>
      </c>
      <c r="W14" s="1" t="str">
        <f t="shared" si="5"/>
        <v>"ItemId":50006</v>
      </c>
      <c r="X14" s="1" t="str">
        <f t="shared" si="6"/>
        <v>"Num":100</v>
      </c>
      <c r="Y14" s="1" t="str">
        <f t="shared" si="7"/>
        <v>{"ItemId":50006,"Num":100}</v>
      </c>
      <c r="AA14" s="1">
        <f>_xlfn.XLOOKUP($G$8,[2]配置!$D:$D,[2]配置!$B:$B)</f>
        <v>50006</v>
      </c>
      <c r="AB14" s="30">
        <f t="shared" si="8"/>
        <v>68</v>
      </c>
      <c r="AC14" s="1" t="str">
        <f t="shared" si="9"/>
        <v>"ItemId":50006</v>
      </c>
      <c r="AD14" s="1" t="str">
        <f t="shared" si="10"/>
        <v>"Num":68</v>
      </c>
      <c r="AE14" s="1" t="str">
        <f t="shared" si="11"/>
        <v>{"ItemId":50006,"Num":68}</v>
      </c>
    </row>
    <row r="15" spans="1:31" x14ac:dyDescent="0.15">
      <c r="C15" s="1">
        <f>配置!B12</f>
        <v>701</v>
      </c>
      <c r="D15" s="3" t="s">
        <v>139</v>
      </c>
      <c r="E15" s="6">
        <v>10</v>
      </c>
      <c r="F15" s="12" t="e">
        <f>_xlfn.XLOOKUP(D15,[1]定价!$D$24:$D$1052,[1]定价!$I$24:$I$1052)*E15</f>
        <v>#N/A</v>
      </c>
      <c r="G15" s="13">
        <v>790</v>
      </c>
      <c r="H15" s="13">
        <v>550</v>
      </c>
      <c r="I15" s="6">
        <v>12</v>
      </c>
      <c r="J15" s="8"/>
      <c r="K15" s="8"/>
      <c r="L15" s="8"/>
      <c r="N15" s="1">
        <f>_xlfn.XLOOKUP(D15,[2]配置!$D:$D,[2]配置!$B:$B)</f>
        <v>20002</v>
      </c>
      <c r="O15" s="30">
        <f t="shared" si="0"/>
        <v>10</v>
      </c>
      <c r="P15" s="1" t="str">
        <f t="shared" si="1"/>
        <v>"ItemId":20002</v>
      </c>
      <c r="Q15" s="1" t="str">
        <f t="shared" si="1"/>
        <v>"Num":10</v>
      </c>
      <c r="R15" s="1" t="str">
        <f t="shared" si="2"/>
        <v>{"ItemId":20002,"Num":10}</v>
      </c>
      <c r="S15" s="1" t="str">
        <f t="shared" si="3"/>
        <v>[{"ItemId":20002,"Num":10}]</v>
      </c>
      <c r="U15" s="1">
        <f>_xlfn.XLOOKUP($G$8,[2]配置!$D:$D,[2]配置!$B:$B)</f>
        <v>50006</v>
      </c>
      <c r="V15" s="30">
        <f t="shared" si="4"/>
        <v>790</v>
      </c>
      <c r="W15" s="1" t="str">
        <f t="shared" si="5"/>
        <v>"ItemId":50006</v>
      </c>
      <c r="X15" s="1" t="str">
        <f t="shared" si="6"/>
        <v>"Num":790</v>
      </c>
      <c r="Y15" s="1" t="str">
        <f t="shared" si="7"/>
        <v>{"ItemId":50006,"Num":790}</v>
      </c>
      <c r="AA15" s="1">
        <f>_xlfn.XLOOKUP($G$8,[2]配置!$D:$D,[2]配置!$B:$B)</f>
        <v>50006</v>
      </c>
      <c r="AB15" s="30">
        <f t="shared" si="8"/>
        <v>550</v>
      </c>
      <c r="AC15" s="1" t="str">
        <f t="shared" si="9"/>
        <v>"ItemId":50006</v>
      </c>
      <c r="AD15" s="1" t="str">
        <f t="shared" si="10"/>
        <v>"Num":550</v>
      </c>
      <c r="AE15" s="1" t="str">
        <f t="shared" si="11"/>
        <v>{"ItemId":50006,"Num":550}</v>
      </c>
    </row>
    <row r="16" spans="1:31" x14ac:dyDescent="0.15">
      <c r="C16" s="1">
        <f>配置!B13</f>
        <v>801</v>
      </c>
      <c r="D16" s="16" t="s">
        <v>88</v>
      </c>
      <c r="E16" s="6">
        <v>5</v>
      </c>
      <c r="F16" s="12" t="e">
        <f>_xlfn.XLOOKUP(D16,[1]定价!$D$24:$D$1052,[1]定价!$I$24:$I$1052)*E16</f>
        <v>#N/A</v>
      </c>
      <c r="G16" s="13">
        <v>270</v>
      </c>
      <c r="H16" s="13">
        <v>270</v>
      </c>
      <c r="I16" s="6">
        <v>99</v>
      </c>
      <c r="J16" s="8"/>
      <c r="K16" s="8"/>
      <c r="L16" s="8"/>
      <c r="N16" s="1">
        <f>_xlfn.XLOOKUP(D16,[2]配置!$D:$D,[2]配置!$B:$B)</f>
        <v>30001</v>
      </c>
      <c r="O16" s="30">
        <f t="shared" si="0"/>
        <v>5</v>
      </c>
      <c r="P16" s="1" t="str">
        <f t="shared" si="1"/>
        <v>"ItemId":30001</v>
      </c>
      <c r="Q16" s="1" t="str">
        <f t="shared" si="1"/>
        <v>"Num":5</v>
      </c>
      <c r="R16" s="1" t="str">
        <f t="shared" si="2"/>
        <v>{"ItemId":30001,"Num":5}</v>
      </c>
      <c r="S16" s="1" t="str">
        <f t="shared" si="3"/>
        <v>[{"ItemId":30001,"Num":5}]</v>
      </c>
      <c r="U16" s="1">
        <f>_xlfn.XLOOKUP($G$8,[2]配置!$D:$D,[2]配置!$B:$B)</f>
        <v>50006</v>
      </c>
      <c r="V16" s="30">
        <f t="shared" si="4"/>
        <v>270</v>
      </c>
      <c r="W16" s="1" t="str">
        <f t="shared" si="5"/>
        <v>"ItemId":50006</v>
      </c>
      <c r="X16" s="1" t="str">
        <f t="shared" si="6"/>
        <v>"Num":270</v>
      </c>
      <c r="Y16" s="1" t="str">
        <f t="shared" si="7"/>
        <v>{"ItemId":50006,"Num":270}</v>
      </c>
      <c r="AA16" s="1">
        <f>_xlfn.XLOOKUP($G$8,[2]配置!$D:$D,[2]配置!$B:$B)</f>
        <v>50006</v>
      </c>
      <c r="AB16" s="30">
        <f t="shared" si="8"/>
        <v>270</v>
      </c>
      <c r="AC16" s="1" t="str">
        <f t="shared" si="9"/>
        <v>"ItemId":50006</v>
      </c>
      <c r="AD16" s="1" t="str">
        <f t="shared" si="10"/>
        <v>"Num":270</v>
      </c>
      <c r="AE16" s="1" t="str">
        <f t="shared" si="11"/>
        <v>{"ItemId":50006,"Num":270}</v>
      </c>
    </row>
    <row r="17" spans="3:31" x14ac:dyDescent="0.15">
      <c r="C17" s="1">
        <f>配置!B14</f>
        <v>901</v>
      </c>
      <c r="D17" s="16" t="s">
        <v>93</v>
      </c>
      <c r="E17" s="6">
        <v>5</v>
      </c>
      <c r="F17" s="12" t="e">
        <f>F16</f>
        <v>#N/A</v>
      </c>
      <c r="G17" s="13">
        <f>G16</f>
        <v>270</v>
      </c>
      <c r="H17" s="13">
        <f>H16</f>
        <v>270</v>
      </c>
      <c r="I17" s="6">
        <f>I16</f>
        <v>99</v>
      </c>
      <c r="J17" s="8"/>
      <c r="K17" s="8"/>
      <c r="L17" s="8"/>
      <c r="N17" s="1">
        <f>_xlfn.XLOOKUP(D17,[2]配置!$D:$D,[2]配置!$B:$B)</f>
        <v>30002</v>
      </c>
      <c r="O17" s="30">
        <f t="shared" si="0"/>
        <v>5</v>
      </c>
      <c r="P17" s="1" t="str">
        <f t="shared" si="1"/>
        <v>"ItemId":30002</v>
      </c>
      <c r="Q17" s="1" t="str">
        <f t="shared" si="1"/>
        <v>"Num":5</v>
      </c>
      <c r="R17" s="1" t="str">
        <f t="shared" si="2"/>
        <v>{"ItemId":30002,"Num":5}</v>
      </c>
      <c r="S17" s="1" t="str">
        <f t="shared" si="3"/>
        <v>[{"ItemId":30002,"Num":5}]</v>
      </c>
      <c r="U17" s="1">
        <f>_xlfn.XLOOKUP($G$8,[2]配置!$D:$D,[2]配置!$B:$B)</f>
        <v>50006</v>
      </c>
      <c r="V17" s="30">
        <f t="shared" si="4"/>
        <v>270</v>
      </c>
      <c r="W17" s="1" t="str">
        <f t="shared" si="5"/>
        <v>"ItemId":50006</v>
      </c>
      <c r="X17" s="1" t="str">
        <f t="shared" si="6"/>
        <v>"Num":270</v>
      </c>
      <c r="Y17" s="1" t="str">
        <f t="shared" si="7"/>
        <v>{"ItemId":50006,"Num":270}</v>
      </c>
      <c r="AA17" s="1">
        <f>_xlfn.XLOOKUP($G$8,[2]配置!$D:$D,[2]配置!$B:$B)</f>
        <v>50006</v>
      </c>
      <c r="AB17" s="30">
        <f t="shared" si="8"/>
        <v>270</v>
      </c>
      <c r="AC17" s="1" t="str">
        <f t="shared" si="9"/>
        <v>"ItemId":50006</v>
      </c>
      <c r="AD17" s="1" t="str">
        <f t="shared" si="10"/>
        <v>"Num":270</v>
      </c>
      <c r="AE17" s="1" t="str">
        <f t="shared" si="11"/>
        <v>{"ItemId":50006,"Num":270}</v>
      </c>
    </row>
    <row r="18" spans="3:31" x14ac:dyDescent="0.15">
      <c r="C18" s="1">
        <f>配置!B15</f>
        <v>1001</v>
      </c>
      <c r="D18" s="16" t="s">
        <v>96</v>
      </c>
      <c r="E18" s="6">
        <v>5</v>
      </c>
      <c r="F18" s="12" t="e">
        <f t="shared" ref="F18:F19" si="12">F17</f>
        <v>#N/A</v>
      </c>
      <c r="G18" s="13">
        <f t="shared" ref="G18:H19" si="13">G17</f>
        <v>270</v>
      </c>
      <c r="H18" s="13">
        <f t="shared" si="13"/>
        <v>270</v>
      </c>
      <c r="I18" s="6">
        <f t="shared" ref="I18:I19" si="14">I17</f>
        <v>99</v>
      </c>
      <c r="J18" s="8"/>
      <c r="K18" s="8"/>
      <c r="L18" s="8"/>
      <c r="N18" s="1">
        <f>_xlfn.XLOOKUP(D18,[2]配置!$D:$D,[2]配置!$B:$B)</f>
        <v>30003</v>
      </c>
      <c r="O18" s="30">
        <f t="shared" si="0"/>
        <v>5</v>
      </c>
      <c r="P18" s="1" t="str">
        <f t="shared" si="1"/>
        <v>"ItemId":30003</v>
      </c>
      <c r="Q18" s="1" t="str">
        <f t="shared" si="1"/>
        <v>"Num":5</v>
      </c>
      <c r="R18" s="1" t="str">
        <f t="shared" si="2"/>
        <v>{"ItemId":30003,"Num":5}</v>
      </c>
      <c r="S18" s="1" t="str">
        <f t="shared" si="3"/>
        <v>[{"ItemId":30003,"Num":5}]</v>
      </c>
      <c r="U18" s="1">
        <f>_xlfn.XLOOKUP($G$8,[2]配置!$D:$D,[2]配置!$B:$B)</f>
        <v>50006</v>
      </c>
      <c r="V18" s="30">
        <f t="shared" si="4"/>
        <v>270</v>
      </c>
      <c r="W18" s="1" t="str">
        <f t="shared" si="5"/>
        <v>"ItemId":50006</v>
      </c>
      <c r="X18" s="1" t="str">
        <f t="shared" si="6"/>
        <v>"Num":270</v>
      </c>
      <c r="Y18" s="1" t="str">
        <f t="shared" si="7"/>
        <v>{"ItemId":50006,"Num":270}</v>
      </c>
      <c r="AA18" s="1">
        <f>_xlfn.XLOOKUP($G$8,[2]配置!$D:$D,[2]配置!$B:$B)</f>
        <v>50006</v>
      </c>
      <c r="AB18" s="30">
        <f t="shared" si="8"/>
        <v>270</v>
      </c>
      <c r="AC18" s="1" t="str">
        <f t="shared" si="9"/>
        <v>"ItemId":50006</v>
      </c>
      <c r="AD18" s="1" t="str">
        <f t="shared" si="10"/>
        <v>"Num":270</v>
      </c>
      <c r="AE18" s="1" t="str">
        <f t="shared" si="11"/>
        <v>{"ItemId":50006,"Num":270}</v>
      </c>
    </row>
    <row r="19" spans="3:31" x14ac:dyDescent="0.15">
      <c r="C19" s="1">
        <f>配置!B16</f>
        <v>1101</v>
      </c>
      <c r="D19" s="16" t="s">
        <v>99</v>
      </c>
      <c r="E19" s="6">
        <v>5</v>
      </c>
      <c r="F19" s="12" t="e">
        <f t="shared" si="12"/>
        <v>#N/A</v>
      </c>
      <c r="G19" s="13">
        <f t="shared" si="13"/>
        <v>270</v>
      </c>
      <c r="H19" s="13">
        <f t="shared" si="13"/>
        <v>270</v>
      </c>
      <c r="I19" s="6">
        <f t="shared" si="14"/>
        <v>99</v>
      </c>
      <c r="J19" s="8"/>
      <c r="K19" s="8"/>
      <c r="L19" s="8"/>
      <c r="N19" s="1">
        <f>_xlfn.XLOOKUP(D19,[2]配置!$D:$D,[2]配置!$B:$B)</f>
        <v>30004</v>
      </c>
      <c r="O19" s="30">
        <f t="shared" si="0"/>
        <v>5</v>
      </c>
      <c r="P19" s="1" t="str">
        <f t="shared" si="1"/>
        <v>"ItemId":30004</v>
      </c>
      <c r="Q19" s="1" t="str">
        <f t="shared" si="1"/>
        <v>"Num":5</v>
      </c>
      <c r="R19" s="1" t="str">
        <f t="shared" si="2"/>
        <v>{"ItemId":30004,"Num":5}</v>
      </c>
      <c r="S19" s="1" t="str">
        <f t="shared" si="3"/>
        <v>[{"ItemId":30004,"Num":5}]</v>
      </c>
      <c r="U19" s="1">
        <f>_xlfn.XLOOKUP($G$8,[2]配置!$D:$D,[2]配置!$B:$B)</f>
        <v>50006</v>
      </c>
      <c r="V19" s="30">
        <f t="shared" si="4"/>
        <v>270</v>
      </c>
      <c r="W19" s="1" t="str">
        <f t="shared" si="5"/>
        <v>"ItemId":50006</v>
      </c>
      <c r="X19" s="1" t="str">
        <f t="shared" si="6"/>
        <v>"Num":270</v>
      </c>
      <c r="Y19" s="1" t="str">
        <f t="shared" si="7"/>
        <v>{"ItemId":50006,"Num":270}</v>
      </c>
      <c r="AA19" s="1">
        <f>_xlfn.XLOOKUP($G$8,[2]配置!$D:$D,[2]配置!$B:$B)</f>
        <v>50006</v>
      </c>
      <c r="AB19" s="30">
        <f t="shared" si="8"/>
        <v>270</v>
      </c>
      <c r="AC19" s="1" t="str">
        <f t="shared" si="9"/>
        <v>"ItemId":50006</v>
      </c>
      <c r="AD19" s="1" t="str">
        <f t="shared" si="10"/>
        <v>"Num":270</v>
      </c>
      <c r="AE19" s="1" t="str">
        <f t="shared" si="11"/>
        <v>{"ItemId":50006,"Num":270}</v>
      </c>
    </row>
    <row r="20" spans="3:31" x14ac:dyDescent="0.15">
      <c r="D20" s="8"/>
      <c r="E20" s="8"/>
      <c r="F20" s="8"/>
      <c r="G20" s="8"/>
      <c r="H20" s="8"/>
      <c r="I20" s="8"/>
      <c r="J20" s="8"/>
      <c r="K20" s="8"/>
      <c r="L20" s="8"/>
    </row>
    <row r="21" spans="3:31" ht="19.5" x14ac:dyDescent="0.15">
      <c r="D21" s="7" t="s">
        <v>140</v>
      </c>
      <c r="E21" s="8" t="s">
        <v>141</v>
      </c>
      <c r="F21" s="8" t="s">
        <v>142</v>
      </c>
      <c r="G21" s="8"/>
      <c r="H21" s="8"/>
      <c r="I21" s="8"/>
      <c r="J21" s="8"/>
      <c r="K21" s="8"/>
      <c r="L21" s="8"/>
    </row>
    <row r="22" spans="3:31" x14ac:dyDescent="0.15">
      <c r="D22" s="8"/>
      <c r="E22" s="8"/>
      <c r="F22" s="8"/>
      <c r="G22" s="8"/>
      <c r="H22" s="8"/>
      <c r="I22" s="8"/>
      <c r="J22" s="8"/>
      <c r="K22" s="8"/>
      <c r="L22" s="8"/>
    </row>
    <row r="23" spans="3:31" x14ac:dyDescent="0.15">
      <c r="D23" s="8" t="s">
        <v>142</v>
      </c>
      <c r="E23" s="8"/>
      <c r="F23" s="8"/>
      <c r="G23" s="8"/>
      <c r="H23" s="8"/>
      <c r="I23" s="8"/>
      <c r="J23" s="8"/>
      <c r="K23" s="8"/>
      <c r="L23" s="8"/>
    </row>
    <row r="24" spans="3:31" x14ac:dyDescent="0.15">
      <c r="D24" s="9" t="s">
        <v>131</v>
      </c>
      <c r="E24" s="9" t="s">
        <v>132</v>
      </c>
      <c r="F24" s="9" t="s">
        <v>133</v>
      </c>
      <c r="G24" s="17" t="s">
        <v>143</v>
      </c>
      <c r="H24" s="18" t="s">
        <v>144</v>
      </c>
      <c r="I24" s="9" t="s">
        <v>145</v>
      </c>
      <c r="J24" s="9" t="s">
        <v>146</v>
      </c>
      <c r="K24" s="9" t="s">
        <v>147</v>
      </c>
      <c r="L24" s="9" t="s">
        <v>148</v>
      </c>
    </row>
    <row r="25" spans="3:31" x14ac:dyDescent="0.15">
      <c r="D25" s="10" t="s">
        <v>113</v>
      </c>
      <c r="E25" s="19">
        <v>300000</v>
      </c>
      <c r="F25" s="12">
        <f>_xlfn.XLOOKUP(D25,[1]定价!$D$24:$D$1052,[1]定价!$I$24:$I$1052)*E25</f>
        <v>0</v>
      </c>
      <c r="G25" s="20">
        <v>0</v>
      </c>
      <c r="H25" s="21">
        <v>0</v>
      </c>
      <c r="I25" s="19">
        <v>1</v>
      </c>
      <c r="J25" s="31">
        <v>1</v>
      </c>
      <c r="K25" s="31">
        <v>0</v>
      </c>
      <c r="L25" s="31">
        <v>0</v>
      </c>
    </row>
    <row r="26" spans="3:31" x14ac:dyDescent="0.15">
      <c r="D26" s="10" t="s">
        <v>149</v>
      </c>
      <c r="E26" s="22">
        <v>5000</v>
      </c>
      <c r="F26" s="12">
        <f>_xlfn.XLOOKUP(D26,[1]定价!$D$24:$D$1052,[1]定价!$I$24:$I$1052)*E26</f>
        <v>0</v>
      </c>
      <c r="G26" s="20">
        <v>0</v>
      </c>
      <c r="H26" s="21">
        <v>0</v>
      </c>
      <c r="I26" s="22">
        <v>0</v>
      </c>
      <c r="J26" s="32">
        <v>1</v>
      </c>
      <c r="K26" s="32">
        <v>0</v>
      </c>
      <c r="L26" s="32">
        <v>0</v>
      </c>
    </row>
    <row r="27" spans="3:31" x14ac:dyDescent="0.15">
      <c r="D27" s="23" t="s">
        <v>149</v>
      </c>
      <c r="E27" s="24">
        <v>10000</v>
      </c>
      <c r="F27" s="25">
        <f>_xlfn.XLOOKUP(D27,[1]定价!$D$24:$D$1052,[1]定价!$I$24:$I$1052)*E27</f>
        <v>0</v>
      </c>
      <c r="G27" s="26">
        <v>200</v>
      </c>
      <c r="H27" s="27">
        <v>60</v>
      </c>
      <c r="I27" s="24">
        <v>0</v>
      </c>
      <c r="J27" s="33">
        <v>0</v>
      </c>
      <c r="K27" s="33">
        <v>1</v>
      </c>
      <c r="L27" s="33">
        <v>1</v>
      </c>
    </row>
    <row r="28" spans="3:31" x14ac:dyDescent="0.15">
      <c r="D28" s="28" t="s">
        <v>150</v>
      </c>
      <c r="E28" s="24">
        <v>50</v>
      </c>
      <c r="F28" s="25">
        <f>_xlfn.XLOOKUP(D28,[1]定价!$D$24:$D$1052,[1]定价!$I$24:$I$1052)*E28</f>
        <v>6.25E-2</v>
      </c>
      <c r="G28" s="26">
        <v>0</v>
      </c>
      <c r="H28" s="27">
        <v>0</v>
      </c>
      <c r="I28" s="24">
        <v>0</v>
      </c>
      <c r="J28" s="33">
        <v>1</v>
      </c>
      <c r="K28" s="33">
        <v>0</v>
      </c>
      <c r="L28" s="33">
        <v>0</v>
      </c>
    </row>
    <row r="29" spans="3:31" x14ac:dyDescent="0.15">
      <c r="D29" s="28" t="s">
        <v>150</v>
      </c>
      <c r="E29" s="24">
        <v>100</v>
      </c>
      <c r="F29" s="25">
        <f>_xlfn.XLOOKUP(D29,[1]定价!$D$24:$D$1052,[1]定价!$I$24:$I$1052)*E29</f>
        <v>0.125</v>
      </c>
      <c r="G29" s="26">
        <v>150</v>
      </c>
      <c r="H29" s="27">
        <v>75</v>
      </c>
      <c r="I29" s="24">
        <v>0</v>
      </c>
      <c r="J29" s="33">
        <v>0</v>
      </c>
      <c r="K29" s="33">
        <v>1</v>
      </c>
      <c r="L29" s="33">
        <v>1</v>
      </c>
    </row>
    <row r="30" spans="3:31" x14ac:dyDescent="0.15">
      <c r="D30" s="29" t="s">
        <v>150</v>
      </c>
      <c r="E30" s="22">
        <v>200</v>
      </c>
      <c r="F30" s="12">
        <f>_xlfn.XLOOKUP(D30,[1]定价!$D$24:$D$1052,[1]定价!$I$24:$I$1052)*E30</f>
        <v>0.25</v>
      </c>
      <c r="G30" s="20">
        <v>300</v>
      </c>
      <c r="H30" s="21">
        <v>100</v>
      </c>
      <c r="I30" s="22">
        <v>0</v>
      </c>
      <c r="J30" s="32">
        <v>0</v>
      </c>
      <c r="K30" s="32">
        <v>1</v>
      </c>
      <c r="L30" s="32">
        <v>0</v>
      </c>
    </row>
    <row r="31" spans="3:31" x14ac:dyDescent="0.15">
      <c r="D31" s="11" t="s">
        <v>45</v>
      </c>
      <c r="E31" s="22">
        <v>1</v>
      </c>
      <c r="F31" s="12">
        <f>_xlfn.XLOOKUP(D31,[1]定价!$D$24:$D$1052,[1]定价!$I$24:$I$1052)*E31</f>
        <v>5.3571428571428603</v>
      </c>
      <c r="G31" s="20">
        <v>270</v>
      </c>
      <c r="H31" s="21">
        <v>210</v>
      </c>
      <c r="I31" s="22">
        <v>0</v>
      </c>
      <c r="J31" s="32">
        <v>1</v>
      </c>
      <c r="K31" s="32">
        <v>1</v>
      </c>
      <c r="L31" s="32">
        <v>99</v>
      </c>
    </row>
    <row r="32" spans="3:31" x14ac:dyDescent="0.15">
      <c r="D32" s="10" t="s">
        <v>51</v>
      </c>
      <c r="E32" s="22">
        <v>5</v>
      </c>
      <c r="F32" s="12">
        <f>_xlfn.XLOOKUP(D32,[1]定价!$D$24:$D$1052,[1]定价!$I$24:$I$1052)*E32</f>
        <v>5.375</v>
      </c>
      <c r="G32" s="20">
        <v>300</v>
      </c>
      <c r="H32" s="21">
        <v>180</v>
      </c>
      <c r="I32" s="22">
        <v>0</v>
      </c>
      <c r="J32" s="32">
        <v>0</v>
      </c>
      <c r="K32" s="32">
        <v>1</v>
      </c>
      <c r="L32" s="32">
        <v>1</v>
      </c>
    </row>
    <row r="33" spans="4:31" x14ac:dyDescent="0.15">
      <c r="D33" s="15" t="s">
        <v>151</v>
      </c>
      <c r="E33" s="22">
        <v>3</v>
      </c>
      <c r="F33" s="12">
        <f>_xlfn.XLOOKUP(D33,[1]定价!$D$24:$D$1052,[1]定价!$I$24:$I$1052)*E33</f>
        <v>6.25</v>
      </c>
      <c r="G33" s="20">
        <v>300</v>
      </c>
      <c r="H33" s="21">
        <v>120</v>
      </c>
      <c r="I33" s="22">
        <v>0</v>
      </c>
      <c r="J33" s="32">
        <v>1</v>
      </c>
      <c r="K33" s="32">
        <v>1</v>
      </c>
      <c r="L33" s="32">
        <v>1</v>
      </c>
    </row>
    <row r="34" spans="4:31" x14ac:dyDescent="0.15">
      <c r="D34" s="15" t="s">
        <v>102</v>
      </c>
      <c r="E34" s="22">
        <v>10</v>
      </c>
      <c r="F34" s="12">
        <f>_xlfn.XLOOKUP(D34,[1]定价!$D$24:$D$1052,[1]定价!$I$24:$I$1052)*E34</f>
        <v>7.5</v>
      </c>
      <c r="G34" s="20">
        <v>300</v>
      </c>
      <c r="H34" s="21">
        <v>300</v>
      </c>
      <c r="I34" s="22">
        <v>0</v>
      </c>
      <c r="J34" s="32">
        <v>0</v>
      </c>
      <c r="K34" s="32">
        <v>0</v>
      </c>
      <c r="L34" s="32">
        <v>1</v>
      </c>
    </row>
    <row r="35" spans="4:31" x14ac:dyDescent="0.15">
      <c r="D35" s="15" t="s">
        <v>102</v>
      </c>
      <c r="E35" s="22">
        <v>10</v>
      </c>
      <c r="F35" s="12">
        <f>_xlfn.XLOOKUP(D35,[1]定价!$D$24:$D$1052,[1]定价!$I$24:$I$1052)*E35</f>
        <v>7.5</v>
      </c>
      <c r="G35" s="20">
        <v>300</v>
      </c>
      <c r="H35" s="21">
        <v>300</v>
      </c>
      <c r="I35" s="22">
        <v>0</v>
      </c>
      <c r="J35" s="32">
        <v>0</v>
      </c>
      <c r="K35" s="32">
        <v>0</v>
      </c>
      <c r="L35" s="32">
        <v>1</v>
      </c>
    </row>
    <row r="36" spans="4:31" x14ac:dyDescent="0.15">
      <c r="D36" s="15" t="s">
        <v>102</v>
      </c>
      <c r="E36" s="22">
        <v>20</v>
      </c>
      <c r="F36" s="12">
        <f>_xlfn.XLOOKUP(D36,[1]定价!$D$24:$D$1052,[1]定价!$I$24:$I$1052)*E36</f>
        <v>15</v>
      </c>
      <c r="G36" s="20">
        <v>600</v>
      </c>
      <c r="H36" s="21">
        <v>600</v>
      </c>
      <c r="I36" s="22">
        <v>0</v>
      </c>
      <c r="J36" s="32">
        <v>0</v>
      </c>
      <c r="K36" s="32">
        <v>0</v>
      </c>
      <c r="L36" s="32">
        <v>1</v>
      </c>
    </row>
    <row r="37" spans="4:31" x14ac:dyDescent="0.15">
      <c r="D37" s="8"/>
      <c r="E37" s="8"/>
      <c r="F37" s="8"/>
      <c r="G37" s="8"/>
      <c r="H37" s="8"/>
      <c r="I37" s="8"/>
      <c r="J37" s="8"/>
      <c r="K37" s="8"/>
      <c r="L37" s="8"/>
    </row>
    <row r="38" spans="4:31" x14ac:dyDescent="0.15">
      <c r="D38" s="8" t="s">
        <v>130</v>
      </c>
      <c r="E38" s="8"/>
      <c r="F38" s="8"/>
      <c r="G38" s="8"/>
      <c r="H38" s="8"/>
      <c r="I38" s="8"/>
      <c r="J38" s="8"/>
      <c r="K38" s="8"/>
      <c r="L38" s="8"/>
    </row>
    <row r="39" spans="4:31" x14ac:dyDescent="0.15">
      <c r="D39" s="9" t="s">
        <v>131</v>
      </c>
      <c r="E39" s="9" t="s">
        <v>132</v>
      </c>
      <c r="F39" s="9" t="s">
        <v>133</v>
      </c>
      <c r="G39" s="11" t="s">
        <v>143</v>
      </c>
      <c r="H39" s="9" t="s">
        <v>136</v>
      </c>
      <c r="I39" s="8"/>
      <c r="J39" s="8"/>
      <c r="K39" s="8"/>
      <c r="L39" s="8"/>
      <c r="N39" s="5" t="s">
        <v>137</v>
      </c>
      <c r="O39" s="5" t="s">
        <v>138</v>
      </c>
      <c r="U39" s="5" t="s">
        <v>137</v>
      </c>
      <c r="V39" s="5" t="s">
        <v>138</v>
      </c>
      <c r="AA39" s="5" t="s">
        <v>137</v>
      </c>
      <c r="AB39" s="5" t="s">
        <v>138</v>
      </c>
    </row>
    <row r="40" spans="4:31" x14ac:dyDescent="0.15">
      <c r="D40" s="14" t="s">
        <v>47</v>
      </c>
      <c r="E40" s="6">
        <v>1</v>
      </c>
      <c r="F40" s="12">
        <f>_xlfn.XLOOKUP(D40,[1]定价!$D$24:$D$1052,[1]定价!$I$24:$I$1052)*E40</f>
        <v>8.03571428571429</v>
      </c>
      <c r="G40" s="13">
        <v>400</v>
      </c>
      <c r="H40" s="6">
        <v>6</v>
      </c>
      <c r="I40" s="8"/>
      <c r="J40" s="8"/>
      <c r="K40" s="8"/>
      <c r="L40" s="8"/>
      <c r="N40" s="1">
        <f>_xlfn.XLOOKUP(D40,[2]配置!$D:$D,[2]配置!$B:$B)</f>
        <v>10002</v>
      </c>
      <c r="O40" s="30">
        <f>E40</f>
        <v>1</v>
      </c>
      <c r="P40" s="1" t="str">
        <f t="shared" ref="P40:Q42" si="15">$B$2&amp;N$39&amp;$B$2&amp;$B$1&amp;N40</f>
        <v>"ItemId":10002</v>
      </c>
      <c r="Q40" s="1" t="str">
        <f t="shared" si="15"/>
        <v>"Num":1</v>
      </c>
      <c r="R40" s="1" t="str">
        <f>$A$3&amp;_xlfn.TEXTJOIN($C$1,1,P40:Q40)&amp;$A$4</f>
        <v>{"ItemId":10002,"Num":1}</v>
      </c>
      <c r="S40" s="1" t="str">
        <f>$A$1&amp;R40&amp;$A$2</f>
        <v>[{"ItemId":10002,"Num":1}]</v>
      </c>
      <c r="U40" s="1">
        <f>_xlfn.XLOOKUP($G$39,[2]配置!$D:$D,[2]配置!$B:$B)</f>
        <v>50002</v>
      </c>
      <c r="V40" s="30">
        <f>G40</f>
        <v>400</v>
      </c>
      <c r="W40" s="1" t="str">
        <f t="shared" ref="W40:X42" si="16">$B$2&amp;U$39&amp;$B$2&amp;$B$1&amp;U40</f>
        <v>"ItemId":50002</v>
      </c>
      <c r="X40" s="1" t="str">
        <f t="shared" si="16"/>
        <v>"Num":400</v>
      </c>
      <c r="Y40" s="1" t="str">
        <f>$A$3&amp;_xlfn.TEXTJOIN($C$1,1,W40:X40)&amp;$A$4</f>
        <v>{"ItemId":50002,"Num":400}</v>
      </c>
      <c r="AA40" s="1">
        <f>_xlfn.XLOOKUP($G$39,[2]配置!$D:$D,[2]配置!$B:$B)</f>
        <v>50002</v>
      </c>
      <c r="AB40" s="30">
        <f>G40</f>
        <v>400</v>
      </c>
      <c r="AC40" s="1" t="str">
        <f t="shared" ref="AC40:AD42" si="17">$B$2&amp;AA$39&amp;$B$2&amp;$B$1&amp;AA40</f>
        <v>"ItemId":50002</v>
      </c>
      <c r="AD40" s="1" t="str">
        <f t="shared" si="17"/>
        <v>"Num":400</v>
      </c>
      <c r="AE40" s="1" t="str">
        <f>$A$3&amp;_xlfn.TEXTJOIN($C$1,1,AC40:AD40)&amp;$A$4</f>
        <v>{"ItemId":50002,"Num":400}</v>
      </c>
    </row>
    <row r="41" spans="4:31" x14ac:dyDescent="0.15">
      <c r="D41" s="14" t="s">
        <v>48</v>
      </c>
      <c r="E41" s="6">
        <v>1</v>
      </c>
      <c r="F41" s="12">
        <f>_xlfn.XLOOKUP(D41,[1]定价!$D$24:$D$1052,[1]定价!$I$24:$I$1052)*E41</f>
        <v>11.785714285714301</v>
      </c>
      <c r="G41" s="13">
        <v>400</v>
      </c>
      <c r="H41" s="6">
        <v>6</v>
      </c>
      <c r="I41" s="8"/>
      <c r="J41" s="8"/>
      <c r="K41" s="8"/>
      <c r="L41" s="8"/>
      <c r="N41" s="1">
        <f>_xlfn.XLOOKUP(D41,[2]配置!$D:$D,[2]配置!$B:$B)</f>
        <v>10004</v>
      </c>
      <c r="O41" s="30">
        <f>E41</f>
        <v>1</v>
      </c>
      <c r="P41" s="1" t="str">
        <f t="shared" si="15"/>
        <v>"ItemId":10004</v>
      </c>
      <c r="Q41" s="1" t="str">
        <f t="shared" si="15"/>
        <v>"Num":1</v>
      </c>
      <c r="R41" s="1" t="str">
        <f t="shared" ref="R41:R42" si="18">$A$3&amp;_xlfn.TEXTJOIN($C$1,1,P41:Q41)&amp;$A$4</f>
        <v>{"ItemId":10004,"Num":1}</v>
      </c>
      <c r="S41" s="1" t="str">
        <f t="shared" ref="S41:S42" si="19">$A$1&amp;R41&amp;$A$2</f>
        <v>[{"ItemId":10004,"Num":1}]</v>
      </c>
      <c r="U41" s="1">
        <f>_xlfn.XLOOKUP($G$39,[2]配置!$D:$D,[2]配置!$B:$B)</f>
        <v>50002</v>
      </c>
      <c r="V41" s="30">
        <f>G41</f>
        <v>400</v>
      </c>
      <c r="W41" s="1" t="str">
        <f t="shared" si="16"/>
        <v>"ItemId":50002</v>
      </c>
      <c r="X41" s="1" t="str">
        <f t="shared" si="16"/>
        <v>"Num":400</v>
      </c>
      <c r="Y41" s="1" t="str">
        <f t="shared" ref="Y41:Y42" si="20">$A$3&amp;_xlfn.TEXTJOIN($C$1,1,W41:X41)&amp;$A$4</f>
        <v>{"ItemId":50002,"Num":400}</v>
      </c>
      <c r="AA41" s="1">
        <f>_xlfn.XLOOKUP($G$39,[2]配置!$D:$D,[2]配置!$B:$B)</f>
        <v>50002</v>
      </c>
      <c r="AB41" s="30">
        <f>G41</f>
        <v>400</v>
      </c>
      <c r="AC41" s="1" t="str">
        <f t="shared" si="17"/>
        <v>"ItemId":50002</v>
      </c>
      <c r="AD41" s="1" t="str">
        <f t="shared" si="17"/>
        <v>"Num":400</v>
      </c>
      <c r="AE41" s="1" t="str">
        <f t="shared" ref="AE41:AE42" si="21">$A$3&amp;_xlfn.TEXTJOIN($C$1,1,AC41:AD41)&amp;$A$4</f>
        <v>{"ItemId":50002,"Num":400}</v>
      </c>
    </row>
    <row r="42" spans="4:31" x14ac:dyDescent="0.15">
      <c r="D42" s="14" t="s">
        <v>48</v>
      </c>
      <c r="E42" s="6">
        <v>1</v>
      </c>
      <c r="F42" s="12">
        <f>_xlfn.XLOOKUP(D42,[1]定价!$D$24:$D$1052,[1]定价!$I$24:$I$1052)*E42</f>
        <v>11.785714285714301</v>
      </c>
      <c r="G42" s="13">
        <v>400</v>
      </c>
      <c r="H42" s="6">
        <v>4</v>
      </c>
      <c r="I42" s="8"/>
      <c r="J42" s="8"/>
      <c r="K42" s="8"/>
      <c r="L42" s="8"/>
      <c r="N42" s="1">
        <f>_xlfn.XLOOKUP(D42,[2]配置!$D:$D,[2]配置!$B:$B)</f>
        <v>10004</v>
      </c>
      <c r="O42" s="30">
        <f>E42</f>
        <v>1</v>
      </c>
      <c r="P42" s="1" t="str">
        <f t="shared" si="15"/>
        <v>"ItemId":10004</v>
      </c>
      <c r="Q42" s="1" t="str">
        <f t="shared" si="15"/>
        <v>"Num":1</v>
      </c>
      <c r="R42" s="1" t="str">
        <f t="shared" si="18"/>
        <v>{"ItemId":10004,"Num":1}</v>
      </c>
      <c r="S42" s="1" t="str">
        <f t="shared" si="19"/>
        <v>[{"ItemId":10004,"Num":1}]</v>
      </c>
      <c r="U42" s="1">
        <f>_xlfn.XLOOKUP($G$39,[2]配置!$D:$D,[2]配置!$B:$B)</f>
        <v>50002</v>
      </c>
      <c r="V42" s="30">
        <f>G42</f>
        <v>400</v>
      </c>
      <c r="W42" s="1" t="str">
        <f t="shared" si="16"/>
        <v>"ItemId":50002</v>
      </c>
      <c r="X42" s="1" t="str">
        <f t="shared" si="16"/>
        <v>"Num":400</v>
      </c>
      <c r="Y42" s="1" t="str">
        <f t="shared" si="20"/>
        <v>{"ItemId":50002,"Num":400}</v>
      </c>
      <c r="AA42" s="1">
        <f>_xlfn.XLOOKUP($G$39,[2]配置!$D:$D,[2]配置!$B:$B)</f>
        <v>50002</v>
      </c>
      <c r="AB42" s="30">
        <f>G42</f>
        <v>400</v>
      </c>
      <c r="AC42" s="1" t="str">
        <f t="shared" si="17"/>
        <v>"ItemId":50002</v>
      </c>
      <c r="AD42" s="1" t="str">
        <f t="shared" si="17"/>
        <v>"Num":400</v>
      </c>
      <c r="AE42" s="1" t="str">
        <f t="shared" si="21"/>
        <v>{"ItemId":50002,"Num":400}</v>
      </c>
    </row>
    <row r="43" spans="4:31" x14ac:dyDescent="0.15">
      <c r="D43" s="8"/>
      <c r="E43" s="8"/>
      <c r="F43" s="8"/>
      <c r="G43" s="8"/>
      <c r="H43" s="8"/>
      <c r="I43" s="8"/>
      <c r="J43" s="8"/>
      <c r="K43" s="8"/>
      <c r="L43" s="8"/>
    </row>
    <row r="44" spans="4:31" ht="19.5" x14ac:dyDescent="0.15">
      <c r="D44" s="7" t="s">
        <v>152</v>
      </c>
      <c r="E44" s="8" t="s">
        <v>153</v>
      </c>
      <c r="F44" s="8" t="s">
        <v>130</v>
      </c>
      <c r="G44" s="8"/>
      <c r="H44" s="8"/>
      <c r="I44" s="8"/>
      <c r="J44" s="8"/>
      <c r="K44" s="8"/>
      <c r="L44" s="8"/>
    </row>
    <row r="45" spans="4:31" x14ac:dyDescent="0.15">
      <c r="D45" s="8"/>
      <c r="E45" s="8"/>
      <c r="F45" s="8"/>
      <c r="G45" s="8"/>
      <c r="H45" s="8"/>
      <c r="I45" s="8"/>
      <c r="J45" s="8"/>
      <c r="K45" s="8"/>
      <c r="L45" s="8"/>
    </row>
    <row r="46" spans="4:31" x14ac:dyDescent="0.15">
      <c r="D46" s="9" t="s">
        <v>131</v>
      </c>
      <c r="E46" s="9" t="s">
        <v>132</v>
      </c>
      <c r="F46" s="9" t="s">
        <v>133</v>
      </c>
      <c r="G46" s="10" t="s">
        <v>154</v>
      </c>
      <c r="H46" s="9" t="s">
        <v>136</v>
      </c>
      <c r="I46" s="8"/>
      <c r="J46" s="8"/>
      <c r="K46" s="8"/>
      <c r="L46" s="8"/>
      <c r="N46" s="5" t="s">
        <v>137</v>
      </c>
      <c r="O46" s="5" t="s">
        <v>138</v>
      </c>
    </row>
    <row r="47" spans="4:31" x14ac:dyDescent="0.15">
      <c r="D47" s="11" t="s">
        <v>155</v>
      </c>
      <c r="E47" s="6">
        <v>1</v>
      </c>
      <c r="F47" s="12">
        <f>_xlfn.XLOOKUP(D47,[1]定价!$D$24:$D$1052,[1]定价!$I$24:$I$1052)*E47</f>
        <v>250</v>
      </c>
      <c r="G47" s="13">
        <v>30000</v>
      </c>
      <c r="H47" s="6">
        <v>6</v>
      </c>
      <c r="I47" s="8"/>
      <c r="J47" s="8"/>
      <c r="K47" s="8"/>
      <c r="L47" s="8"/>
      <c r="N47" s="1" t="e">
        <f>_xlfn.XLOOKUP($G$46,[2]配置!$D:$D,[2]配置!$B:$B)</f>
        <v>#N/A</v>
      </c>
      <c r="O47" s="30">
        <f>G47</f>
        <v>30000</v>
      </c>
      <c r="P47" s="1" t="e">
        <f>$B$2&amp;N$56&amp;$B$2&amp;$B$1&amp;N47</f>
        <v>#N/A</v>
      </c>
      <c r="Q47" s="1" t="str">
        <f>$B$2&amp;O$56&amp;$B$2&amp;$B$1&amp;O47</f>
        <v>"Num":30000</v>
      </c>
      <c r="R47" s="1" t="e">
        <f>$A$3&amp;_xlfn.TEXTJOIN($C$1,1,P47:Q47)&amp;$A$4</f>
        <v>#N/A</v>
      </c>
    </row>
    <row r="48" spans="4:31" x14ac:dyDescent="0.15">
      <c r="D48" s="8"/>
      <c r="E48" s="8"/>
      <c r="F48" s="8"/>
      <c r="G48" s="8"/>
      <c r="H48" s="8"/>
      <c r="I48" s="8"/>
      <c r="J48" s="8"/>
      <c r="K48" s="8"/>
      <c r="L48" s="8"/>
    </row>
    <row r="49" spans="4:25" ht="19.5" x14ac:dyDescent="0.15">
      <c r="D49" s="7" t="s">
        <v>156</v>
      </c>
      <c r="E49" s="8" t="s">
        <v>157</v>
      </c>
      <c r="F49" s="8" t="s">
        <v>130</v>
      </c>
      <c r="G49" s="8"/>
      <c r="H49" s="8"/>
      <c r="I49" s="8"/>
      <c r="J49" s="8"/>
      <c r="K49" s="8"/>
      <c r="L49" s="8"/>
    </row>
    <row r="50" spans="4:25" x14ac:dyDescent="0.15">
      <c r="D50" s="8"/>
      <c r="E50" s="8"/>
      <c r="F50" s="8"/>
      <c r="G50" s="8"/>
      <c r="H50" s="8"/>
      <c r="I50" s="8"/>
      <c r="J50" s="8"/>
      <c r="K50" s="8"/>
      <c r="L50" s="8"/>
    </row>
    <row r="51" spans="4:25" x14ac:dyDescent="0.15">
      <c r="D51" s="9" t="s">
        <v>131</v>
      </c>
      <c r="E51" s="9" t="s">
        <v>132</v>
      </c>
      <c r="F51" s="9" t="s">
        <v>133</v>
      </c>
      <c r="G51" s="10" t="s">
        <v>158</v>
      </c>
      <c r="H51" s="9" t="s">
        <v>136</v>
      </c>
      <c r="I51" s="8"/>
      <c r="J51" s="8"/>
      <c r="K51" s="8"/>
      <c r="L51" s="8"/>
      <c r="N51" s="5" t="s">
        <v>137</v>
      </c>
      <c r="O51" s="5" t="s">
        <v>138</v>
      </c>
      <c r="U51" s="5" t="s">
        <v>137</v>
      </c>
      <c r="V51" s="5" t="s">
        <v>138</v>
      </c>
    </row>
    <row r="52" spans="4:25" x14ac:dyDescent="0.15">
      <c r="D52" s="11" t="s">
        <v>159</v>
      </c>
      <c r="E52" s="6">
        <v>1</v>
      </c>
      <c r="F52" s="12">
        <f>_xlfn.XLOOKUP(D52,[1]定价!$D$24:$D$1052,[1]定价!$I$24:$I$1052)*E52</f>
        <v>75</v>
      </c>
      <c r="G52" s="13">
        <v>9600</v>
      </c>
      <c r="H52" s="6">
        <v>2</v>
      </c>
      <c r="I52" s="8"/>
      <c r="J52" s="8"/>
      <c r="K52" s="8"/>
      <c r="L52" s="8"/>
      <c r="N52" s="1" t="e">
        <f>_xlfn.XLOOKUP(D52,[2]配置!$D:$D,[2]配置!$B:$B)</f>
        <v>#N/A</v>
      </c>
      <c r="O52" s="30">
        <f>E52</f>
        <v>1</v>
      </c>
      <c r="P52" s="1" t="e">
        <f>$B$2&amp;N$56&amp;$B$2&amp;$B$1&amp;N52</f>
        <v>#N/A</v>
      </c>
      <c r="Q52" s="1" t="str">
        <f>$B$2&amp;O$56&amp;$B$2&amp;$B$1&amp;O52</f>
        <v>"Num":1</v>
      </c>
      <c r="R52" s="1" t="e">
        <f>$A$3&amp;_xlfn.TEXTJOIN($C$1,1,P52:Q52)&amp;$A$4</f>
        <v>#N/A</v>
      </c>
      <c r="S52" s="1" t="e">
        <f t="shared" ref="S52" si="22">$A$1&amp;R52&amp;$A$2</f>
        <v>#N/A</v>
      </c>
      <c r="U52" s="1">
        <f>_xlfn.XLOOKUP($G$51,[2]配置!$D:$D,[2]配置!$B:$B)</f>
        <v>50007</v>
      </c>
      <c r="V52" s="30">
        <f>G52</f>
        <v>9600</v>
      </c>
      <c r="W52" s="1" t="str">
        <f>$B$2&amp;U$51&amp;$B$2&amp;$B$1&amp;U52</f>
        <v>"ItemId":50007</v>
      </c>
      <c r="X52" s="1" t="str">
        <f>$B$2&amp;V$51&amp;$B$2&amp;$B$1&amp;V52</f>
        <v>"Num":9600</v>
      </c>
      <c r="Y52" s="1" t="str">
        <f>$A$3&amp;_xlfn.TEXTJOIN($C$1,1,W52:X52)&amp;$A$4</f>
        <v>{"ItemId":50007,"Num":9600}</v>
      </c>
    </row>
    <row r="53" spans="4:25" x14ac:dyDescent="0.15">
      <c r="D53" s="14" t="s">
        <v>48</v>
      </c>
      <c r="E53" s="6">
        <v>2</v>
      </c>
      <c r="F53" s="12">
        <f>_xlfn.XLOOKUP(D53,[1]定价!$D$24:$D$1052,[1]定价!$I$24:$I$1052)*E53</f>
        <v>23.571428571428601</v>
      </c>
      <c r="G53" s="13">
        <v>2400</v>
      </c>
      <c r="H53" s="6">
        <v>1</v>
      </c>
      <c r="I53" s="8"/>
      <c r="J53" s="8"/>
      <c r="K53" s="8"/>
      <c r="L53" s="8"/>
      <c r="N53" s="1">
        <f>_xlfn.XLOOKUP(D53,[2]配置!$D:$D,[2]配置!$B:$B)</f>
        <v>10004</v>
      </c>
      <c r="O53" s="30">
        <f>E53</f>
        <v>2</v>
      </c>
      <c r="P53" s="1" t="str">
        <f>$B$2&amp;N$56&amp;$B$2&amp;$B$1&amp;N53</f>
        <v>"ItemId":10004</v>
      </c>
      <c r="Q53" s="1" t="str">
        <f>$B$2&amp;O$56&amp;$B$2&amp;$B$1&amp;O53</f>
        <v>"Num":2</v>
      </c>
      <c r="R53" s="1" t="str">
        <f>$A$3&amp;_xlfn.TEXTJOIN($C$1,1,P53:Q53)&amp;$A$4</f>
        <v>{"ItemId":10004,"Num":2}</v>
      </c>
      <c r="S53" s="1" t="str">
        <f t="shared" ref="S53" si="23">$A$1&amp;R53&amp;$A$2</f>
        <v>[{"ItemId":10004,"Num":2}]</v>
      </c>
      <c r="U53" s="1">
        <f>_xlfn.XLOOKUP($G$51,[2]配置!$D:$D,[2]配置!$B:$B)</f>
        <v>50007</v>
      </c>
      <c r="V53" s="30">
        <f>G53</f>
        <v>2400</v>
      </c>
      <c r="W53" s="1" t="str">
        <f>$B$2&amp;U$51&amp;$B$2&amp;$B$1&amp;U53</f>
        <v>"ItemId":50007</v>
      </c>
      <c r="X53" s="1" t="str">
        <f>$B$2&amp;V$51&amp;$B$2&amp;$B$1&amp;V53</f>
        <v>"Num":2400</v>
      </c>
      <c r="Y53" s="1" t="str">
        <f>$A$3&amp;_xlfn.TEXTJOIN($C$1,1,W53:X53)&amp;$A$4</f>
        <v>{"ItemId":50007,"Num":2400}</v>
      </c>
    </row>
    <row r="54" spans="4:25" x14ac:dyDescent="0.15">
      <c r="D54" s="8"/>
      <c r="E54" s="8"/>
      <c r="F54" s="8"/>
      <c r="G54" s="8"/>
      <c r="H54" s="8"/>
      <c r="I54" s="8"/>
      <c r="J54" s="8"/>
      <c r="K54" s="8"/>
      <c r="L54" s="8"/>
    </row>
    <row r="55" spans="4:25" ht="19.5" x14ac:dyDescent="0.15">
      <c r="D55" s="7" t="s">
        <v>160</v>
      </c>
      <c r="E55" s="8" t="s">
        <v>161</v>
      </c>
      <c r="F55" s="8" t="s">
        <v>130</v>
      </c>
      <c r="G55" s="8"/>
      <c r="H55" s="8"/>
      <c r="I55" s="8"/>
      <c r="J55" s="8"/>
      <c r="K55" s="8"/>
      <c r="L55" s="8"/>
    </row>
    <row r="56" spans="4:25" x14ac:dyDescent="0.15">
      <c r="D56" s="8"/>
      <c r="E56" s="8"/>
      <c r="F56" s="8"/>
      <c r="G56" s="8"/>
      <c r="H56" s="8"/>
      <c r="I56" s="8"/>
      <c r="J56" s="8"/>
      <c r="K56" s="8"/>
      <c r="L56" s="8"/>
      <c r="N56" s="5" t="s">
        <v>137</v>
      </c>
      <c r="O56" s="5" t="s">
        <v>138</v>
      </c>
    </row>
    <row r="57" spans="4:25" x14ac:dyDescent="0.15">
      <c r="D57" s="9" t="s">
        <v>131</v>
      </c>
      <c r="E57" s="9" t="s">
        <v>132</v>
      </c>
      <c r="F57" s="9" t="s">
        <v>133</v>
      </c>
      <c r="G57" s="10" t="s">
        <v>162</v>
      </c>
      <c r="H57" s="9" t="s">
        <v>136</v>
      </c>
      <c r="I57" s="8"/>
      <c r="J57" s="8"/>
      <c r="K57" s="8"/>
      <c r="L57" s="8"/>
      <c r="N57" s="1">
        <f>_xlfn.XLOOKUP($G$57,[2]配置!$D:$D,[2]配置!$B:$B)</f>
        <v>50008</v>
      </c>
      <c r="O57" s="30">
        <f>G58</f>
        <v>1200</v>
      </c>
      <c r="P57" s="1" t="str">
        <f>$B$2&amp;N$56&amp;$B$2&amp;$B$1&amp;N57</f>
        <v>"ItemId":50008</v>
      </c>
      <c r="Q57" s="1" t="str">
        <f>$B$2&amp;O$56&amp;$B$2&amp;$B$1&amp;O57</f>
        <v>"Num":1200</v>
      </c>
      <c r="R57" s="1" t="str">
        <f>$A$3&amp;_xlfn.TEXTJOIN($C$1,1,P57:Q57)&amp;$A$4</f>
        <v>{"ItemId":50008,"Num":1200}</v>
      </c>
    </row>
    <row r="58" spans="4:25" x14ac:dyDescent="0.15">
      <c r="D58" s="15" t="s">
        <v>163</v>
      </c>
      <c r="E58" s="6">
        <v>1</v>
      </c>
      <c r="F58" s="12">
        <f>_xlfn.XLOOKUP(D58,[1]定价!$D$24:$D$1052,[1]定价!$I$24:$I$1052)*E58</f>
        <v>10.714285714285699</v>
      </c>
      <c r="G58" s="13">
        <v>1200</v>
      </c>
      <c r="H58" s="6">
        <v>15</v>
      </c>
      <c r="I58" s="8"/>
      <c r="J58" s="8"/>
      <c r="K58" s="8"/>
      <c r="L58" s="8"/>
      <c r="O58" s="30"/>
    </row>
    <row r="59" spans="4:25" x14ac:dyDescent="0.15">
      <c r="D59" s="11" t="s">
        <v>164</v>
      </c>
      <c r="E59" s="6">
        <v>1</v>
      </c>
      <c r="F59" s="12">
        <f>_xlfn.XLOOKUP(D59,[1]定价!$D$24:$D$1052,[1]定价!$I$24:$I$1052)*E59</f>
        <v>0.375</v>
      </c>
      <c r="G59" s="13">
        <v>50</v>
      </c>
      <c r="H59" s="6">
        <v>3</v>
      </c>
      <c r="I59" s="8"/>
      <c r="J59" s="8"/>
      <c r="K59" s="8"/>
      <c r="L59" s="8"/>
      <c r="O59" s="30"/>
    </row>
    <row r="60" spans="4:25" x14ac:dyDescent="0.15">
      <c r="D60" s="11" t="s">
        <v>165</v>
      </c>
      <c r="E60" s="6">
        <v>1</v>
      </c>
      <c r="F60" s="12">
        <f>_xlfn.XLOOKUP(D60,[1]定价!$D$24:$D$1052,[1]定价!$I$24:$I$1052)*E60</f>
        <v>3.125</v>
      </c>
      <c r="G60" s="13">
        <v>300</v>
      </c>
      <c r="H60" s="6">
        <v>1</v>
      </c>
      <c r="I60" s="8"/>
      <c r="J60" s="8"/>
      <c r="K60" s="8"/>
      <c r="L60" s="8"/>
      <c r="P60" s="30"/>
    </row>
    <row r="61" spans="4:25" x14ac:dyDescent="0.15">
      <c r="D61" s="11" t="s">
        <v>165</v>
      </c>
      <c r="E61" s="6">
        <v>1</v>
      </c>
      <c r="F61" s="12">
        <f>_xlfn.XLOOKUP(D61,[1]定价!$D$24:$D$1052,[1]定价!$I$24:$I$1052)*E61</f>
        <v>3.125</v>
      </c>
      <c r="G61" s="13">
        <v>300</v>
      </c>
      <c r="H61" s="6">
        <v>1</v>
      </c>
      <c r="I61" s="8"/>
      <c r="J61" s="8"/>
      <c r="K61" s="8"/>
      <c r="L61" s="8"/>
      <c r="P61" s="30"/>
    </row>
    <row r="62" spans="4:25" x14ac:dyDescent="0.15">
      <c r="D62" s="11" t="s">
        <v>165</v>
      </c>
      <c r="E62" s="6">
        <v>1</v>
      </c>
      <c r="F62" s="12">
        <f>_xlfn.XLOOKUP(D62,[1]定价!$D$24:$D$1052,[1]定价!$I$24:$I$1052)*E62</f>
        <v>3.125</v>
      </c>
      <c r="G62" s="13">
        <v>300</v>
      </c>
      <c r="H62" s="6">
        <v>1</v>
      </c>
      <c r="I62" s="8"/>
      <c r="J62" s="8"/>
      <c r="K62" s="8"/>
      <c r="L62" s="8"/>
      <c r="P62" s="30"/>
    </row>
    <row r="63" spans="4:25" x14ac:dyDescent="0.15">
      <c r="D63" s="11" t="s">
        <v>165</v>
      </c>
      <c r="E63" s="6">
        <v>1</v>
      </c>
      <c r="F63" s="12">
        <f>_xlfn.XLOOKUP(D63,[1]定价!$D$24:$D$1052,[1]定价!$I$24:$I$1052)*E63</f>
        <v>3.125</v>
      </c>
      <c r="G63" s="13">
        <v>300</v>
      </c>
      <c r="H63" s="6">
        <v>1</v>
      </c>
      <c r="I63" s="8"/>
      <c r="J63" s="8"/>
      <c r="K63" s="8"/>
      <c r="L63" s="8"/>
      <c r="P63" s="30"/>
    </row>
    <row r="64" spans="4:25" x14ac:dyDescent="0.15">
      <c r="P64" s="30"/>
    </row>
    <row r="65" spans="16:16" x14ac:dyDescent="0.15">
      <c r="P65" s="30"/>
    </row>
    <row r="66" spans="16:16" x14ac:dyDescent="0.15">
      <c r="P66" s="30"/>
    </row>
    <row r="67" spans="16:16" x14ac:dyDescent="0.15">
      <c r="P67" s="30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2"/>
  <sheetViews>
    <sheetView workbookViewId="0">
      <pane xSplit="3" ySplit="4" topLeftCell="D14" activePane="bottomRight" state="frozen"/>
      <selection pane="topRight"/>
      <selection pane="bottomLeft"/>
      <selection pane="bottomRight" activeCell="F7" sqref="F7:F42"/>
    </sheetView>
  </sheetViews>
  <sheetFormatPr defaultColWidth="9" defaultRowHeight="13.5" x14ac:dyDescent="0.15"/>
  <cols>
    <col min="1" max="5" width="9" style="1"/>
    <col min="6" max="6" width="23.5" style="1" customWidth="1"/>
    <col min="7" max="10" width="9" style="1"/>
    <col min="11" max="11" width="17.25" style="1" customWidth="1"/>
    <col min="12" max="12" width="8.5" style="1" customWidth="1"/>
    <col min="13" max="13" width="30.5" style="1" customWidth="1"/>
    <col min="14" max="16384" width="9" style="1"/>
  </cols>
  <sheetData>
    <row r="1" spans="1:13" x14ac:dyDescent="0.15">
      <c r="A1" s="1" t="s">
        <v>121</v>
      </c>
      <c r="B1" s="1" t="s">
        <v>122</v>
      </c>
      <c r="C1" s="1" t="s">
        <v>123</v>
      </c>
    </row>
    <row r="2" spans="1:13" x14ac:dyDescent="0.15">
      <c r="A2" s="1" t="s">
        <v>124</v>
      </c>
      <c r="B2" s="1" t="s">
        <v>125</v>
      </c>
    </row>
    <row r="3" spans="1:13" x14ac:dyDescent="0.15">
      <c r="A3" s="1" t="s">
        <v>126</v>
      </c>
    </row>
    <row r="4" spans="1:13" x14ac:dyDescent="0.15">
      <c r="A4" s="1" t="s">
        <v>127</v>
      </c>
    </row>
    <row r="6" spans="1:13" x14ac:dyDescent="0.15">
      <c r="I6" s="5" t="s">
        <v>137</v>
      </c>
      <c r="J6" s="5" t="s">
        <v>138</v>
      </c>
      <c r="K6" s="5"/>
      <c r="L6" s="5"/>
    </row>
    <row r="7" spans="1:13" x14ac:dyDescent="0.15">
      <c r="F7" s="2" t="s">
        <v>53</v>
      </c>
      <c r="I7" s="6">
        <v>140101</v>
      </c>
      <c r="J7" s="6">
        <v>1</v>
      </c>
      <c r="K7" s="5" t="str">
        <f>$B$2&amp;$I$6&amp;$B$2&amp;$B$1&amp;I7</f>
        <v>"ItemId":140101</v>
      </c>
      <c r="L7" s="5" t="str">
        <f>$B$2&amp;$J$6&amp;$B$2&amp;$B$1&amp;J7</f>
        <v>"Num":1</v>
      </c>
      <c r="M7" s="1" t="str">
        <f>$A$1&amp;$A$3&amp;_xlfn.TEXTJOIN($C$1,1,K7:L7)&amp;$A$4&amp;$A$2</f>
        <v>[{"ItemId":140101,"Num":1}]</v>
      </c>
    </row>
    <row r="8" spans="1:13" x14ac:dyDescent="0.15">
      <c r="F8" s="3"/>
      <c r="I8" s="6">
        <v>140102</v>
      </c>
      <c r="J8" s="6">
        <v>1</v>
      </c>
      <c r="K8" s="5" t="str">
        <f t="shared" ref="K8:K42" si="0">$B$2&amp;$I$6&amp;$B$2&amp;$B$1&amp;I8</f>
        <v>"ItemId":140102</v>
      </c>
      <c r="L8" s="5" t="str">
        <f t="shared" ref="L8:L42" si="1">$B$2&amp;$J$6&amp;$B$2&amp;$B$1&amp;J8</f>
        <v>"Num":1</v>
      </c>
      <c r="M8" s="1" t="str">
        <f t="shared" ref="M8:M42" si="2">$A$1&amp;$A$3&amp;_xlfn.TEXTJOIN($C$1,1,K8:L8)&amp;$A$4&amp;$A$2</f>
        <v>[{"ItemId":140102,"Num":1}]</v>
      </c>
    </row>
    <row r="9" spans="1:13" x14ac:dyDescent="0.15">
      <c r="F9" s="3" t="s">
        <v>68</v>
      </c>
      <c r="I9" s="6">
        <v>140103</v>
      </c>
      <c r="J9" s="6">
        <v>1</v>
      </c>
      <c r="K9" s="5" t="str">
        <f t="shared" si="0"/>
        <v>"ItemId":140103</v>
      </c>
      <c r="L9" s="5" t="str">
        <f t="shared" si="1"/>
        <v>"Num":1</v>
      </c>
      <c r="M9" s="1" t="str">
        <f t="shared" si="2"/>
        <v>[{"ItemId":140103,"Num":1}]</v>
      </c>
    </row>
    <row r="10" spans="1:13" x14ac:dyDescent="0.15">
      <c r="F10" s="3" t="s">
        <v>69</v>
      </c>
      <c r="I10" s="6">
        <v>140104</v>
      </c>
      <c r="J10" s="6">
        <v>1</v>
      </c>
      <c r="K10" s="5" t="str">
        <f t="shared" si="0"/>
        <v>"ItemId":140104</v>
      </c>
      <c r="L10" s="5" t="str">
        <f t="shared" si="1"/>
        <v>"Num":1</v>
      </c>
      <c r="M10" s="1" t="str">
        <f t="shared" si="2"/>
        <v>[{"ItemId":140104,"Num":1}]</v>
      </c>
    </row>
    <row r="11" spans="1:13" x14ac:dyDescent="0.15">
      <c r="F11" s="3" t="s">
        <v>70</v>
      </c>
      <c r="I11" s="6">
        <v>140105</v>
      </c>
      <c r="J11" s="6">
        <v>1</v>
      </c>
      <c r="K11" s="5" t="str">
        <f t="shared" si="0"/>
        <v>"ItemId":140105</v>
      </c>
      <c r="L11" s="5" t="str">
        <f t="shared" si="1"/>
        <v>"Num":1</v>
      </c>
      <c r="M11" s="1" t="str">
        <f t="shared" si="2"/>
        <v>[{"ItemId":140105,"Num":1}]</v>
      </c>
    </row>
    <row r="12" spans="1:13" x14ac:dyDescent="0.15">
      <c r="F12" s="2" t="s">
        <v>56</v>
      </c>
      <c r="I12" s="6">
        <v>140106</v>
      </c>
      <c r="J12" s="6">
        <v>1</v>
      </c>
      <c r="K12" s="5" t="str">
        <f t="shared" si="0"/>
        <v>"ItemId":140106</v>
      </c>
      <c r="L12" s="5" t="str">
        <f t="shared" si="1"/>
        <v>"Num":1</v>
      </c>
      <c r="M12" s="1" t="str">
        <f t="shared" si="2"/>
        <v>[{"ItemId":140106,"Num":1}]</v>
      </c>
    </row>
    <row r="13" spans="1:13" x14ac:dyDescent="0.15">
      <c r="F13" s="3"/>
      <c r="I13" s="6">
        <v>140107</v>
      </c>
      <c r="J13" s="6">
        <v>1</v>
      </c>
      <c r="K13" s="5" t="str">
        <f t="shared" si="0"/>
        <v>"ItemId":140107</v>
      </c>
      <c r="L13" s="5" t="str">
        <f t="shared" si="1"/>
        <v>"Num":1</v>
      </c>
      <c r="M13" s="1" t="str">
        <f t="shared" si="2"/>
        <v>[{"ItemId":140107,"Num":1}]</v>
      </c>
    </row>
    <row r="14" spans="1:13" x14ac:dyDescent="0.15">
      <c r="F14" s="2" t="s">
        <v>58</v>
      </c>
      <c r="I14" s="6">
        <v>140108</v>
      </c>
      <c r="J14" s="6">
        <v>1</v>
      </c>
      <c r="K14" s="5" t="str">
        <f t="shared" si="0"/>
        <v>"ItemId":140108</v>
      </c>
      <c r="L14" s="5" t="str">
        <f t="shared" si="1"/>
        <v>"Num":1</v>
      </c>
      <c r="M14" s="1" t="str">
        <f t="shared" si="2"/>
        <v>[{"ItemId":140108,"Num":1}]</v>
      </c>
    </row>
    <row r="15" spans="1:13" x14ac:dyDescent="0.15">
      <c r="F15" s="2" t="s">
        <v>59</v>
      </c>
      <c r="I15" s="6">
        <v>140109</v>
      </c>
      <c r="J15" s="6">
        <v>1</v>
      </c>
      <c r="K15" s="5" t="str">
        <f t="shared" si="0"/>
        <v>"ItemId":140109</v>
      </c>
      <c r="L15" s="5" t="str">
        <f t="shared" si="1"/>
        <v>"Num":1</v>
      </c>
      <c r="M15" s="1" t="str">
        <f t="shared" si="2"/>
        <v>[{"ItemId":140109,"Num":1}]</v>
      </c>
    </row>
    <row r="16" spans="1:13" x14ac:dyDescent="0.15">
      <c r="F16" s="3"/>
      <c r="I16" s="6">
        <v>140110</v>
      </c>
      <c r="J16" s="6">
        <v>1</v>
      </c>
      <c r="K16" s="5" t="str">
        <f t="shared" si="0"/>
        <v>"ItemId":140110</v>
      </c>
      <c r="L16" s="5" t="str">
        <f t="shared" si="1"/>
        <v>"Num":1</v>
      </c>
      <c r="M16" s="1" t="str">
        <f t="shared" si="2"/>
        <v>[{"ItemId":140110,"Num":1}]</v>
      </c>
    </row>
    <row r="17" spans="6:13" x14ac:dyDescent="0.15">
      <c r="F17" s="2" t="s">
        <v>63</v>
      </c>
      <c r="I17" s="6">
        <v>140111</v>
      </c>
      <c r="J17" s="6">
        <v>1</v>
      </c>
      <c r="K17" s="5" t="str">
        <f t="shared" si="0"/>
        <v>"ItemId":140111</v>
      </c>
      <c r="L17" s="5" t="str">
        <f t="shared" si="1"/>
        <v>"Num":1</v>
      </c>
      <c r="M17" s="1" t="str">
        <f t="shared" si="2"/>
        <v>[{"ItemId":140111,"Num":1}]</v>
      </c>
    </row>
    <row r="18" spans="6:13" x14ac:dyDescent="0.15">
      <c r="F18" s="3"/>
      <c r="I18" s="6">
        <v>140112</v>
      </c>
      <c r="J18" s="6">
        <v>1</v>
      </c>
      <c r="K18" s="5" t="str">
        <f t="shared" si="0"/>
        <v>"ItemId":140112</v>
      </c>
      <c r="L18" s="5" t="str">
        <f t="shared" si="1"/>
        <v>"Num":1</v>
      </c>
      <c r="M18" s="1" t="str">
        <f t="shared" si="2"/>
        <v>[{"ItemId":140112,"Num":1}]</v>
      </c>
    </row>
    <row r="19" spans="6:13" x14ac:dyDescent="0.15">
      <c r="F19" s="3" t="s">
        <v>73</v>
      </c>
      <c r="I19" s="6">
        <v>140113</v>
      </c>
      <c r="J19" s="6">
        <v>1</v>
      </c>
      <c r="K19" s="5" t="str">
        <f t="shared" si="0"/>
        <v>"ItemId":140113</v>
      </c>
      <c r="L19" s="5" t="str">
        <f t="shared" si="1"/>
        <v>"Num":1</v>
      </c>
      <c r="M19" s="1" t="str">
        <f t="shared" si="2"/>
        <v>[{"ItemId":140113,"Num":1}]</v>
      </c>
    </row>
    <row r="20" spans="6:13" x14ac:dyDescent="0.15">
      <c r="F20" s="3"/>
      <c r="I20" s="6">
        <v>140114</v>
      </c>
      <c r="J20" s="6">
        <v>1</v>
      </c>
      <c r="K20" s="5" t="str">
        <f t="shared" si="0"/>
        <v>"ItemId":140114</v>
      </c>
      <c r="L20" s="5" t="str">
        <f t="shared" si="1"/>
        <v>"Num":1</v>
      </c>
      <c r="M20" s="1" t="str">
        <f t="shared" si="2"/>
        <v>[{"ItemId":140114,"Num":1}]</v>
      </c>
    </row>
    <row r="21" spans="6:13" x14ac:dyDescent="0.15">
      <c r="F21" s="3" t="s">
        <v>74</v>
      </c>
      <c r="I21" s="6">
        <v>140115</v>
      </c>
      <c r="J21" s="6">
        <v>1</v>
      </c>
      <c r="K21" s="5" t="str">
        <f t="shared" si="0"/>
        <v>"ItemId":140115</v>
      </c>
      <c r="L21" s="5" t="str">
        <f t="shared" si="1"/>
        <v>"Num":1</v>
      </c>
      <c r="M21" s="1" t="str">
        <f t="shared" si="2"/>
        <v>[{"ItemId":140115,"Num":1}]</v>
      </c>
    </row>
    <row r="22" spans="6:13" x14ac:dyDescent="0.15">
      <c r="F22" s="3" t="s">
        <v>75</v>
      </c>
      <c r="I22" s="6">
        <v>140116</v>
      </c>
      <c r="J22" s="6">
        <v>1</v>
      </c>
      <c r="K22" s="5" t="str">
        <f t="shared" si="0"/>
        <v>"ItemId":140116</v>
      </c>
      <c r="L22" s="5" t="str">
        <f t="shared" si="1"/>
        <v>"Num":1</v>
      </c>
      <c r="M22" s="1" t="str">
        <f t="shared" si="2"/>
        <v>[{"ItemId":140116,"Num":1}]</v>
      </c>
    </row>
    <row r="23" spans="6:13" x14ac:dyDescent="0.15">
      <c r="F23" s="3" t="s">
        <v>166</v>
      </c>
      <c r="I23" s="6">
        <v>141001</v>
      </c>
      <c r="J23" s="6">
        <v>1</v>
      </c>
      <c r="K23" s="5" t="str">
        <f t="shared" si="0"/>
        <v>"ItemId":141001</v>
      </c>
      <c r="L23" s="5" t="str">
        <f t="shared" si="1"/>
        <v>"Num":1</v>
      </c>
      <c r="M23" s="1" t="str">
        <f t="shared" si="2"/>
        <v>[{"ItemId":141001,"Num":1}]</v>
      </c>
    </row>
    <row r="24" spans="6:13" x14ac:dyDescent="0.15">
      <c r="F24" s="2"/>
      <c r="I24" s="6">
        <v>141002</v>
      </c>
      <c r="J24" s="6">
        <v>1</v>
      </c>
      <c r="K24" s="5" t="str">
        <f t="shared" si="0"/>
        <v>"ItemId":141002</v>
      </c>
      <c r="L24" s="5" t="str">
        <f t="shared" si="1"/>
        <v>"Num":1</v>
      </c>
      <c r="M24" s="1" t="str">
        <f t="shared" si="2"/>
        <v>[{"ItemId":141002,"Num":1}]</v>
      </c>
    </row>
    <row r="25" spans="6:13" x14ac:dyDescent="0.15">
      <c r="F25" s="2" t="s">
        <v>55</v>
      </c>
      <c r="I25" s="6">
        <v>141003</v>
      </c>
      <c r="J25" s="6">
        <v>1</v>
      </c>
      <c r="K25" s="5" t="str">
        <f t="shared" si="0"/>
        <v>"ItemId":141003</v>
      </c>
      <c r="L25" s="5" t="str">
        <f t="shared" si="1"/>
        <v>"Num":1</v>
      </c>
      <c r="M25" s="1" t="str">
        <f t="shared" si="2"/>
        <v>[{"ItemId":141003,"Num":1}]</v>
      </c>
    </row>
    <row r="26" spans="6:13" x14ac:dyDescent="0.15">
      <c r="F26" s="2"/>
      <c r="I26" s="6">
        <v>141004</v>
      </c>
      <c r="J26" s="6">
        <v>1</v>
      </c>
      <c r="K26" s="5" t="str">
        <f t="shared" si="0"/>
        <v>"ItemId":141004</v>
      </c>
      <c r="L26" s="5" t="str">
        <f t="shared" si="1"/>
        <v>"Num":1</v>
      </c>
      <c r="M26" s="1" t="str">
        <f t="shared" si="2"/>
        <v>[{"ItemId":141004,"Num":1}]</v>
      </c>
    </row>
    <row r="27" spans="6:13" x14ac:dyDescent="0.15">
      <c r="F27" s="2"/>
      <c r="I27" s="6">
        <v>141005</v>
      </c>
      <c r="J27" s="6">
        <v>1</v>
      </c>
      <c r="K27" s="5" t="str">
        <f t="shared" si="0"/>
        <v>"ItemId":141005</v>
      </c>
      <c r="L27" s="5" t="str">
        <f t="shared" si="1"/>
        <v>"Num":1</v>
      </c>
      <c r="M27" s="1" t="str">
        <f t="shared" si="2"/>
        <v>[{"ItemId":141005,"Num":1}]</v>
      </c>
    </row>
    <row r="28" spans="6:13" x14ac:dyDescent="0.15">
      <c r="F28" s="3" t="s">
        <v>67</v>
      </c>
      <c r="I28" s="6">
        <v>141006</v>
      </c>
      <c r="J28" s="6">
        <v>1</v>
      </c>
      <c r="K28" s="5" t="str">
        <f t="shared" si="0"/>
        <v>"ItemId":141006</v>
      </c>
      <c r="L28" s="5" t="str">
        <f t="shared" si="1"/>
        <v>"Num":1</v>
      </c>
      <c r="M28" s="1" t="str">
        <f t="shared" si="2"/>
        <v>[{"ItemId":141006,"Num":1}]</v>
      </c>
    </row>
    <row r="29" spans="6:13" x14ac:dyDescent="0.15">
      <c r="F29" s="2"/>
      <c r="I29" s="6">
        <v>141007</v>
      </c>
      <c r="J29" s="6">
        <v>1</v>
      </c>
      <c r="K29" s="5" t="str">
        <f t="shared" si="0"/>
        <v>"ItemId":141007</v>
      </c>
      <c r="L29" s="5" t="str">
        <f t="shared" si="1"/>
        <v>"Num":1</v>
      </c>
      <c r="M29" s="1" t="str">
        <f t="shared" si="2"/>
        <v>[{"ItemId":141007,"Num":1}]</v>
      </c>
    </row>
    <row r="30" spans="6:13" x14ac:dyDescent="0.15">
      <c r="F30" s="4" t="s">
        <v>57</v>
      </c>
      <c r="I30" s="6">
        <v>141008</v>
      </c>
      <c r="J30" s="6">
        <v>1</v>
      </c>
      <c r="K30" s="5" t="str">
        <f t="shared" si="0"/>
        <v>"ItemId":141008</v>
      </c>
      <c r="L30" s="5" t="str">
        <f t="shared" si="1"/>
        <v>"Num":1</v>
      </c>
      <c r="M30" s="1" t="str">
        <f t="shared" si="2"/>
        <v>[{"ItemId":141008,"Num":1}]</v>
      </c>
    </row>
    <row r="31" spans="6:13" x14ac:dyDescent="0.15">
      <c r="F31" s="3" t="s">
        <v>71</v>
      </c>
      <c r="I31" s="6">
        <v>141009</v>
      </c>
      <c r="J31" s="6">
        <v>1</v>
      </c>
      <c r="K31" s="5" t="str">
        <f t="shared" si="0"/>
        <v>"ItemId":141009</v>
      </c>
      <c r="L31" s="5" t="str">
        <f t="shared" si="1"/>
        <v>"Num":1</v>
      </c>
      <c r="M31" s="1" t="str">
        <f t="shared" si="2"/>
        <v>[{"ItemId":141009,"Num":1}]</v>
      </c>
    </row>
    <row r="32" spans="6:13" x14ac:dyDescent="0.15">
      <c r="F32" s="2"/>
      <c r="I32" s="6">
        <v>141010</v>
      </c>
      <c r="J32" s="6">
        <v>1</v>
      </c>
      <c r="K32" s="5" t="str">
        <f t="shared" si="0"/>
        <v>"ItemId":141010</v>
      </c>
      <c r="L32" s="5" t="str">
        <f t="shared" si="1"/>
        <v>"Num":1</v>
      </c>
      <c r="M32" s="1" t="str">
        <f t="shared" si="2"/>
        <v>[{"ItemId":141010,"Num":1}]</v>
      </c>
    </row>
    <row r="33" spans="6:13" x14ac:dyDescent="0.15">
      <c r="F33" s="3" t="s">
        <v>72</v>
      </c>
      <c r="I33" s="6">
        <v>141011</v>
      </c>
      <c r="J33" s="6">
        <v>1</v>
      </c>
      <c r="K33" s="5" t="str">
        <f t="shared" si="0"/>
        <v>"ItemId":141011</v>
      </c>
      <c r="L33" s="5" t="str">
        <f t="shared" si="1"/>
        <v>"Num":1</v>
      </c>
      <c r="M33" s="1" t="str">
        <f t="shared" si="2"/>
        <v>[{"ItemId":141011,"Num":1}]</v>
      </c>
    </row>
    <row r="34" spans="6:13" x14ac:dyDescent="0.15">
      <c r="F34" s="2"/>
      <c r="I34" s="6">
        <v>141012</v>
      </c>
      <c r="J34" s="6">
        <v>1</v>
      </c>
      <c r="K34" s="5" t="str">
        <f t="shared" si="0"/>
        <v>"ItemId":141012</v>
      </c>
      <c r="L34" s="5" t="str">
        <f t="shared" si="1"/>
        <v>"Num":1</v>
      </c>
      <c r="M34" s="1" t="str">
        <f t="shared" si="2"/>
        <v>[{"ItemId":141012,"Num":1}]</v>
      </c>
    </row>
    <row r="35" spans="6:13" x14ac:dyDescent="0.15">
      <c r="F35" s="2"/>
      <c r="I35" s="6">
        <v>141013</v>
      </c>
      <c r="J35" s="6">
        <v>1</v>
      </c>
      <c r="K35" s="5" t="str">
        <f t="shared" si="0"/>
        <v>"ItemId":141013</v>
      </c>
      <c r="L35" s="5" t="str">
        <f t="shared" si="1"/>
        <v>"Num":1</v>
      </c>
      <c r="M35" s="1" t="str">
        <f t="shared" si="2"/>
        <v>[{"ItemId":141013,"Num":1}]</v>
      </c>
    </row>
    <row r="36" spans="6:13" x14ac:dyDescent="0.15">
      <c r="F36" s="2"/>
      <c r="I36" s="6">
        <v>141014</v>
      </c>
      <c r="J36" s="6">
        <v>1</v>
      </c>
      <c r="K36" s="5" t="str">
        <f t="shared" si="0"/>
        <v>"ItemId":141014</v>
      </c>
      <c r="L36" s="5" t="str">
        <f t="shared" si="1"/>
        <v>"Num":1</v>
      </c>
      <c r="M36" s="1" t="str">
        <f t="shared" si="2"/>
        <v>[{"ItemId":141014,"Num":1}]</v>
      </c>
    </row>
    <row r="37" spans="6:13" x14ac:dyDescent="0.15">
      <c r="F37" s="2" t="s">
        <v>60</v>
      </c>
      <c r="I37" s="6">
        <v>141015</v>
      </c>
      <c r="J37" s="6">
        <v>1</v>
      </c>
      <c r="K37" s="5" t="str">
        <f t="shared" si="0"/>
        <v>"ItemId":141015</v>
      </c>
      <c r="L37" s="5" t="str">
        <f t="shared" si="1"/>
        <v>"Num":1</v>
      </c>
      <c r="M37" s="1" t="str">
        <f t="shared" si="2"/>
        <v>[{"ItemId":141015,"Num":1}]</v>
      </c>
    </row>
    <row r="38" spans="6:13" x14ac:dyDescent="0.15">
      <c r="F38" s="2"/>
      <c r="I38" s="6">
        <v>141016</v>
      </c>
      <c r="J38" s="6">
        <v>1</v>
      </c>
      <c r="K38" s="5" t="str">
        <f t="shared" si="0"/>
        <v>"ItemId":141016</v>
      </c>
      <c r="L38" s="5" t="str">
        <f t="shared" si="1"/>
        <v>"Num":1</v>
      </c>
      <c r="M38" s="1" t="str">
        <f t="shared" si="2"/>
        <v>[{"ItemId":141016,"Num":1}]</v>
      </c>
    </row>
    <row r="39" spans="6:13" x14ac:dyDescent="0.15">
      <c r="F39" s="2"/>
      <c r="I39" s="6">
        <v>141017</v>
      </c>
      <c r="J39" s="6">
        <v>1</v>
      </c>
      <c r="K39" s="5" t="str">
        <f t="shared" si="0"/>
        <v>"ItemId":141017</v>
      </c>
      <c r="L39" s="5" t="str">
        <f t="shared" si="1"/>
        <v>"Num":1</v>
      </c>
      <c r="M39" s="1" t="str">
        <f t="shared" si="2"/>
        <v>[{"ItemId":141017,"Num":1}]</v>
      </c>
    </row>
    <row r="40" spans="6:13" x14ac:dyDescent="0.15">
      <c r="F40" s="2" t="s">
        <v>61</v>
      </c>
      <c r="I40" s="6">
        <v>141018</v>
      </c>
      <c r="J40" s="6">
        <v>1</v>
      </c>
      <c r="K40" s="5" t="str">
        <f t="shared" si="0"/>
        <v>"ItemId":141018</v>
      </c>
      <c r="L40" s="5" t="str">
        <f t="shared" si="1"/>
        <v>"Num":1</v>
      </c>
      <c r="M40" s="1" t="str">
        <f t="shared" si="2"/>
        <v>[{"ItemId":141018,"Num":1}]</v>
      </c>
    </row>
    <row r="41" spans="6:13" x14ac:dyDescent="0.15">
      <c r="F41" s="2" t="s">
        <v>62</v>
      </c>
      <c r="I41" s="6">
        <v>141019</v>
      </c>
      <c r="J41" s="6">
        <v>1</v>
      </c>
      <c r="K41" s="5" t="str">
        <f t="shared" si="0"/>
        <v>"ItemId":141019</v>
      </c>
      <c r="L41" s="5" t="str">
        <f t="shared" si="1"/>
        <v>"Num":1</v>
      </c>
      <c r="M41" s="1" t="str">
        <f t="shared" si="2"/>
        <v>[{"ItemId":141019,"Num":1}]</v>
      </c>
    </row>
    <row r="42" spans="6:13" x14ac:dyDescent="0.15">
      <c r="F42" s="2"/>
      <c r="I42" s="6">
        <v>141020</v>
      </c>
      <c r="J42" s="6">
        <v>1</v>
      </c>
      <c r="K42" s="5" t="str">
        <f t="shared" si="0"/>
        <v>"ItemId":141020</v>
      </c>
      <c r="L42" s="5" t="str">
        <f t="shared" si="1"/>
        <v>"Num":1</v>
      </c>
      <c r="M42" s="1" t="str">
        <f t="shared" si="2"/>
        <v>[{"ItemId":141020,"Num":1}]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配置</vt:lpstr>
      <vt:lpstr>中转</vt:lpstr>
      <vt:lpstr>卡牌中转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2025-05-12T04:21:16Z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