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72BF0507-4D6F-420D-B70E-A854094D0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备注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2" l="1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B6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8" i="2"/>
  <c r="W9" i="2" l="1"/>
  <c r="Y9" i="2" s="1"/>
  <c r="X9" i="2"/>
  <c r="W10" i="2"/>
  <c r="X10" i="2"/>
  <c r="W11" i="2"/>
  <c r="Y11" i="2" s="1"/>
  <c r="X11" i="2"/>
  <c r="W12" i="2"/>
  <c r="Y12" i="2" s="1"/>
  <c r="X12" i="2"/>
  <c r="W13" i="2"/>
  <c r="Y13" i="2" s="1"/>
  <c r="X13" i="2"/>
  <c r="W14" i="2"/>
  <c r="Y14" i="2" s="1"/>
  <c r="X14" i="2"/>
  <c r="W15" i="2"/>
  <c r="Y15" i="2" s="1"/>
  <c r="X15" i="2"/>
  <c r="W16" i="2"/>
  <c r="Y16" i="2" s="1"/>
  <c r="X16" i="2"/>
  <c r="W17" i="2"/>
  <c r="Y17" i="2" s="1"/>
  <c r="X17" i="2"/>
  <c r="W18" i="2"/>
  <c r="Y18" i="2" s="1"/>
  <c r="X18" i="2"/>
  <c r="W19" i="2"/>
  <c r="Y19" i="2" s="1"/>
  <c r="X19" i="2"/>
  <c r="W20" i="2"/>
  <c r="Y20" i="2" s="1"/>
  <c r="X20" i="2"/>
  <c r="W21" i="2"/>
  <c r="Y21" i="2" s="1"/>
  <c r="X21" i="2"/>
  <c r="W22" i="2"/>
  <c r="Y22" i="2" s="1"/>
  <c r="X22" i="2"/>
  <c r="X8" i="2"/>
  <c r="W8" i="2"/>
  <c r="Y8" i="2" s="1"/>
  <c r="A2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6" i="1"/>
  <c r="AA10" i="2" l="1"/>
  <c r="AB10" i="2" s="1"/>
  <c r="H8" i="1" s="1"/>
  <c r="Y10" i="2"/>
  <c r="AA14" i="2"/>
  <c r="AB14" i="2" s="1"/>
  <c r="H12" i="1" s="1"/>
  <c r="AA20" i="2"/>
  <c r="AB20" i="2" s="1"/>
  <c r="H18" i="1" s="1"/>
  <c r="AA18" i="2"/>
  <c r="AB18" i="2" s="1"/>
  <c r="H16" i="1" s="1"/>
  <c r="AA22" i="2"/>
  <c r="AB22" i="2" s="1"/>
  <c r="H20" i="1" s="1"/>
  <c r="AA12" i="2"/>
  <c r="AB12" i="2" s="1"/>
  <c r="H10" i="1" s="1"/>
  <c r="AA21" i="2"/>
  <c r="AB21" i="2" s="1"/>
  <c r="H19" i="1" s="1"/>
  <c r="AA16" i="2"/>
  <c r="AB16" i="2" s="1"/>
  <c r="H14" i="1" s="1"/>
  <c r="AA15" i="2"/>
  <c r="AB15" i="2" s="1"/>
  <c r="H13" i="1" s="1"/>
  <c r="AA11" i="2"/>
  <c r="AB11" i="2" s="1"/>
  <c r="H9" i="1" s="1"/>
  <c r="AA19" i="2"/>
  <c r="AB19" i="2" s="1"/>
  <c r="H17" i="1" s="1"/>
  <c r="AA17" i="2"/>
  <c r="AB17" i="2" s="1"/>
  <c r="H15" i="1" s="1"/>
  <c r="AA13" i="2"/>
  <c r="AB13" i="2" s="1"/>
  <c r="H11" i="1" s="1"/>
  <c r="AA9" i="2"/>
  <c r="AB9" i="2" s="1"/>
  <c r="H7" i="1" s="1"/>
  <c r="AA8" i="2"/>
  <c r="AB8" i="2" s="1"/>
  <c r="H6" i="1" s="1"/>
  <c r="P9" i="2"/>
  <c r="T9" i="2" s="1"/>
  <c r="P10" i="2"/>
  <c r="T10" i="2" s="1"/>
  <c r="P11" i="2"/>
  <c r="T11" i="2" s="1"/>
  <c r="P12" i="2"/>
  <c r="T12" i="2" s="1"/>
  <c r="P13" i="2"/>
  <c r="T13" i="2" s="1"/>
  <c r="P14" i="2"/>
  <c r="T14" i="2" s="1"/>
  <c r="P15" i="2"/>
  <c r="T15" i="2" s="1"/>
  <c r="P16" i="2"/>
  <c r="T16" i="2" s="1"/>
  <c r="P17" i="2"/>
  <c r="T17" i="2" s="1"/>
  <c r="P18" i="2"/>
  <c r="T18" i="2" s="1"/>
  <c r="P19" i="2"/>
  <c r="T19" i="2" s="1"/>
  <c r="P20" i="2"/>
  <c r="T20" i="2" s="1"/>
  <c r="P21" i="2"/>
  <c r="T21" i="2" s="1"/>
  <c r="P22" i="2"/>
  <c r="T22" i="2" s="1"/>
  <c r="P8" i="2"/>
  <c r="T8" i="2" s="1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S22" i="2" l="1"/>
  <c r="U22" i="2" s="1"/>
  <c r="F20" i="1" s="1"/>
  <c r="S21" i="2"/>
  <c r="U21" i="2" s="1"/>
  <c r="F19" i="1" s="1"/>
  <c r="S20" i="2"/>
  <c r="U20" i="2" s="1"/>
  <c r="F18" i="1" s="1"/>
  <c r="S19" i="2"/>
  <c r="U19" i="2" s="1"/>
  <c r="F17" i="1" s="1"/>
  <c r="S18" i="2"/>
  <c r="U18" i="2" s="1"/>
  <c r="F16" i="1" s="1"/>
  <c r="S17" i="2"/>
  <c r="U17" i="2" s="1"/>
  <c r="F15" i="1" s="1"/>
  <c r="S16" i="2"/>
  <c r="U16" i="2" s="1"/>
  <c r="F14" i="1" s="1"/>
  <c r="S15" i="2"/>
  <c r="U15" i="2" s="1"/>
  <c r="F13" i="1" s="1"/>
  <c r="S14" i="2"/>
  <c r="U14" i="2" s="1"/>
  <c r="F12" i="1" s="1"/>
  <c r="S13" i="2"/>
  <c r="U13" i="2" s="1"/>
  <c r="F11" i="1" s="1"/>
  <c r="S12" i="2"/>
  <c r="U12" i="2" s="1"/>
  <c r="F10" i="1" s="1"/>
  <c r="S11" i="2"/>
  <c r="U11" i="2" s="1"/>
  <c r="F9" i="1" s="1"/>
  <c r="S10" i="2"/>
  <c r="U10" i="2" s="1"/>
  <c r="F8" i="1" s="1"/>
  <c r="S9" i="2"/>
  <c r="U9" i="2" s="1"/>
  <c r="F7" i="1" s="1"/>
  <c r="S8" i="2"/>
  <c r="U8" i="2" s="1"/>
  <c r="F6" i="1" s="1"/>
</calcChain>
</file>

<file path=xl/sharedStrings.xml><?xml version="1.0" encoding="utf-8"?>
<sst xmlns="http://schemas.openxmlformats.org/spreadsheetml/2006/main" count="159" uniqueCount="72">
  <si>
    <t>Id</t>
  </si>
  <si>
    <t>MisId</t>
  </si>
  <si>
    <t>MisType</t>
  </si>
  <si>
    <t>MisCondition</t>
  </si>
  <si>
    <t>Exp</t>
  </si>
  <si>
    <t>int</t>
  </si>
  <si>
    <t>int[]</t>
  </si>
  <si>
    <t>主键</t>
  </si>
  <si>
    <t>任务ID</t>
  </si>
  <si>
    <t>任务类型</t>
  </si>
  <si>
    <t>完成条件</t>
  </si>
  <si>
    <t>奖励经验</t>
  </si>
  <si>
    <t>//序号</t>
  </si>
  <si>
    <t>经验数量</t>
  </si>
  <si>
    <t>[</t>
  </si>
  <si>
    <t>:</t>
  </si>
  <si>
    <t>,</t>
  </si>
  <si>
    <t>]</t>
  </si>
  <si>
    <t>"</t>
  </si>
  <si>
    <t>{</t>
  </si>
  <si>
    <t>}</t>
  </si>
  <si>
    <t>Param</t>
  </si>
  <si>
    <t>ItemId</t>
  </si>
  <si>
    <t>Num</t>
  </si>
  <si>
    <t>ConditionType</t>
  </si>
  <si>
    <t>Reward</t>
    <phoneticPr fontId="2" type="noConversion"/>
  </si>
  <si>
    <t>list[string]</t>
    <phoneticPr fontId="2" type="noConversion"/>
  </si>
  <si>
    <t>奖励</t>
    <phoneticPr fontId="2" type="noConversion"/>
  </si>
  <si>
    <t>序号</t>
  </si>
  <si>
    <t>任务类型</t>
    <phoneticPr fontId="2" type="noConversion"/>
  </si>
  <si>
    <t>道具</t>
  </si>
  <si>
    <t>数量</t>
  </si>
  <si>
    <t>价值</t>
  </si>
  <si>
    <t>登录游戏</t>
    <phoneticPr fontId="2" type="noConversion"/>
  </si>
  <si>
    <t>钻石</t>
  </si>
  <si>
    <t>参与战斗</t>
    <phoneticPr fontId="2" type="noConversion"/>
  </si>
  <si>
    <t>收取挂机奖励</t>
    <phoneticPr fontId="2" type="noConversion"/>
  </si>
  <si>
    <t>商店购买物品</t>
    <phoneticPr fontId="2" type="noConversion"/>
  </si>
  <si>
    <t>观看视频</t>
    <phoneticPr fontId="2" type="noConversion"/>
  </si>
  <si>
    <t>参数</t>
    <phoneticPr fontId="2" type="noConversion"/>
  </si>
  <si>
    <t>战斗关卡进度</t>
    <phoneticPr fontId="2" type="noConversion"/>
  </si>
  <si>
    <t>车位等级</t>
    <phoneticPr fontId="2" type="noConversion"/>
  </si>
  <si>
    <t>爬塔进度</t>
    <phoneticPr fontId="2" type="noConversion"/>
  </si>
  <si>
    <t>消耗钻石</t>
    <phoneticPr fontId="2" type="noConversion"/>
  </si>
  <si>
    <t>抽卡次数</t>
    <phoneticPr fontId="2" type="noConversion"/>
  </si>
  <si>
    <t>竞技场胜利</t>
    <phoneticPr fontId="2" type="noConversion"/>
  </si>
  <si>
    <t>// 生涯任务</t>
    <phoneticPr fontId="2" type="noConversion"/>
  </si>
  <si>
    <t>[条件类型,条件参数*]
1 登录游戏
2 参与战斗
3 收取挂机奖励
4 商店购买物品
5 观看视频 
5以后见备注</t>
    <phoneticPr fontId="2" type="noConversion"/>
  </si>
  <si>
    <t>抽卡X,N次</t>
    <phoneticPr fontId="2" type="noConversion"/>
  </si>
  <si>
    <t>主线任务等级</t>
    <phoneticPr fontId="2" type="noConversion"/>
  </si>
  <si>
    <t>转生等级</t>
    <phoneticPr fontId="2" type="noConversion"/>
  </si>
  <si>
    <t>升级卡牌</t>
    <phoneticPr fontId="2" type="noConversion"/>
  </si>
  <si>
    <t>获得装备</t>
    <phoneticPr fontId="2" type="noConversion"/>
  </si>
  <si>
    <t>参与每日Boss</t>
    <phoneticPr fontId="2" type="noConversion"/>
  </si>
  <si>
    <t>参与竞技场</t>
    <phoneticPr fontId="2" type="noConversion"/>
  </si>
  <si>
    <t>卡牌等阶数量</t>
    <phoneticPr fontId="2" type="noConversion"/>
  </si>
  <si>
    <t>专属等级数量</t>
    <phoneticPr fontId="2" type="noConversion"/>
  </si>
  <si>
    <t>参数1</t>
    <phoneticPr fontId="2" type="noConversion"/>
  </si>
  <si>
    <t>参数2</t>
  </si>
  <si>
    <t>参数3</t>
  </si>
  <si>
    <t>卡牌等阶</t>
    <phoneticPr fontId="2" type="noConversion"/>
  </si>
  <si>
    <t>专属等级</t>
    <phoneticPr fontId="2" type="noConversion"/>
  </si>
  <si>
    <t>GroupId</t>
    <phoneticPr fontId="2" type="noConversion"/>
  </si>
  <si>
    <t>int</t>
    <phoneticPr fontId="2" type="noConversion"/>
  </si>
  <si>
    <t>任务组</t>
    <phoneticPr fontId="2" type="noConversion"/>
  </si>
  <si>
    <t>任务组Id</t>
    <phoneticPr fontId="2" type="noConversion"/>
  </si>
  <si>
    <t>抽卡获取兑换券</t>
    <phoneticPr fontId="2" type="noConversion"/>
  </si>
  <si>
    <t>VIP积分</t>
    <phoneticPr fontId="2" type="noConversion"/>
  </si>
  <si>
    <t>次数or数量</t>
    <phoneticPr fontId="2" type="noConversion"/>
  </si>
  <si>
    <t>ActivityId</t>
    <phoneticPr fontId="2" type="noConversion"/>
  </si>
  <si>
    <t>活动Id</t>
    <phoneticPr fontId="2" type="noConversion"/>
  </si>
  <si>
    <t>任务类型
1 每日（每日刷新）
2 每周（每周刷新）
3 生涯（每个账号仅1次）
4 生涯（从活动开始计算）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</si>
</sst>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0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/>
        </row>
        <row r="740">
          <cell r="B740">
            <v>140002</v>
          </cell>
          <cell r="D740"/>
        </row>
        <row r="741">
          <cell r="B741">
            <v>140003</v>
          </cell>
          <cell r="D741"/>
        </row>
        <row r="742">
          <cell r="B742">
            <v>140004</v>
          </cell>
          <cell r="D742"/>
        </row>
        <row r="743">
          <cell r="B743">
            <v>140101</v>
          </cell>
          <cell r="D743" t="str">
            <v>钢铁拓荒（噜噜）</v>
          </cell>
        </row>
        <row r="744">
          <cell r="B744">
            <v>140102</v>
          </cell>
          <cell r="D744"/>
        </row>
        <row r="745">
          <cell r="B745">
            <v>140103</v>
          </cell>
          <cell r="D745" t="str">
            <v>迅影甲虫</v>
          </cell>
        </row>
        <row r="746">
          <cell r="B746">
            <v>140104</v>
          </cell>
          <cell r="D746" t="str">
            <v>战争钻机(狮子)</v>
          </cell>
        </row>
        <row r="747">
          <cell r="B747">
            <v>140105</v>
          </cell>
          <cell r="D747"/>
        </row>
        <row r="748">
          <cell r="B748">
            <v>140106</v>
          </cell>
          <cell r="D748" t="str">
            <v>爆燃热火(米瑞尔)</v>
          </cell>
        </row>
        <row r="749">
          <cell r="B749">
            <v>140107</v>
          </cell>
          <cell r="D749"/>
        </row>
        <row r="750">
          <cell r="B750">
            <v>140108</v>
          </cell>
          <cell r="D750" t="str">
            <v>蓝冰毒师（卢修斯）</v>
          </cell>
        </row>
        <row r="751">
          <cell r="B751">
            <v>140109</v>
          </cell>
          <cell r="D751"/>
        </row>
        <row r="752">
          <cell r="B752">
            <v>140110</v>
          </cell>
          <cell r="D752"/>
        </row>
        <row r="753">
          <cell r="B753">
            <v>140111</v>
          </cell>
          <cell r="D753"/>
        </row>
        <row r="754">
          <cell r="B754">
            <v>140112</v>
          </cell>
          <cell r="D754"/>
        </row>
        <row r="755">
          <cell r="B755">
            <v>140113</v>
          </cell>
          <cell r="D755" t="str">
            <v>赛博猛禽</v>
          </cell>
        </row>
        <row r="756">
          <cell r="B756">
            <v>140114</v>
          </cell>
          <cell r="D756"/>
        </row>
        <row r="757">
          <cell r="B757">
            <v>140115</v>
          </cell>
          <cell r="D757" t="str">
            <v>荒漠保镖</v>
          </cell>
        </row>
        <row r="758">
          <cell r="B758">
            <v>140116</v>
          </cell>
          <cell r="D758" t="str">
            <v>地狱拉面车</v>
          </cell>
        </row>
        <row r="759">
          <cell r="B759">
            <v>141001</v>
          </cell>
          <cell r="D759" t="str">
            <v>暗影黑客（阿薰和蒙蒙）</v>
          </cell>
        </row>
        <row r="760">
          <cell r="B760">
            <v>141002</v>
          </cell>
          <cell r="D760"/>
        </row>
        <row r="761">
          <cell r="B761">
            <v>141003</v>
          </cell>
          <cell r="D761" t="str">
            <v>变色龙突击队(卡卡)</v>
          </cell>
        </row>
        <row r="762">
          <cell r="B762">
            <v>141004</v>
          </cell>
          <cell r="D762"/>
        </row>
        <row r="763">
          <cell r="B763">
            <v>141005</v>
          </cell>
          <cell r="D763"/>
        </row>
        <row r="764">
          <cell r="B764">
            <v>141006</v>
          </cell>
          <cell r="D764" t="str">
            <v>摇滚狂飙(雪女)</v>
          </cell>
        </row>
        <row r="765">
          <cell r="B765">
            <v>141007</v>
          </cell>
          <cell r="D765"/>
        </row>
        <row r="766">
          <cell r="B766">
            <v>141008</v>
          </cell>
          <cell r="D766"/>
        </row>
        <row r="767">
          <cell r="B767">
            <v>141009</v>
          </cell>
          <cell r="D767" t="str">
            <v>野牛征服者</v>
          </cell>
        </row>
        <row r="768">
          <cell r="B768">
            <v>141010</v>
          </cell>
          <cell r="D768"/>
        </row>
        <row r="769">
          <cell r="B769">
            <v>141011</v>
          </cell>
          <cell r="D769"/>
        </row>
        <row r="770">
          <cell r="B770">
            <v>141012</v>
          </cell>
          <cell r="D770"/>
        </row>
        <row r="771">
          <cell r="B771">
            <v>141013</v>
          </cell>
          <cell r="D771"/>
        </row>
        <row r="772">
          <cell r="B772">
            <v>141014</v>
          </cell>
          <cell r="D772"/>
        </row>
        <row r="773">
          <cell r="B773">
            <v>141015</v>
          </cell>
          <cell r="D773" t="str">
            <v>星际叛军（维珀里安）</v>
          </cell>
        </row>
        <row r="774">
          <cell r="B774">
            <v>141016</v>
          </cell>
          <cell r="D774"/>
        </row>
        <row r="775">
          <cell r="B775">
            <v>141017</v>
          </cell>
          <cell r="D775"/>
        </row>
        <row r="776">
          <cell r="B776">
            <v>141018</v>
          </cell>
          <cell r="D776" t="str">
            <v>幻影86</v>
          </cell>
        </row>
        <row r="777">
          <cell r="B777">
            <v>141019</v>
          </cell>
          <cell r="D777" t="str">
            <v>撼地者</v>
          </cell>
        </row>
        <row r="778">
          <cell r="B778">
            <v>141020</v>
          </cell>
          <cell r="D778"/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  <cell r="D832" t="str">
            <v>头像T4</v>
          </cell>
        </row>
        <row r="833">
          <cell r="B833">
            <v>100002</v>
          </cell>
          <cell r="D833" t="str">
            <v>头像T3</v>
          </cell>
        </row>
        <row r="834">
          <cell r="B834">
            <v>100003</v>
          </cell>
          <cell r="D834" t="str">
            <v>头像T2</v>
          </cell>
        </row>
        <row r="835">
          <cell r="B835">
            <v>100004</v>
          </cell>
          <cell r="D835" t="str">
            <v>头像T1</v>
          </cell>
        </row>
        <row r="836">
          <cell r="B836">
            <v>100005</v>
          </cell>
          <cell r="D836" t="str">
            <v>头像T0</v>
          </cell>
        </row>
        <row r="837">
          <cell r="B837">
            <v>110001</v>
          </cell>
          <cell r="D837" t="str">
            <v>头像框T4</v>
          </cell>
        </row>
        <row r="838">
          <cell r="B838">
            <v>110002</v>
          </cell>
          <cell r="D838" t="str">
            <v>头像框T3</v>
          </cell>
        </row>
        <row r="839">
          <cell r="B839">
            <v>110003</v>
          </cell>
          <cell r="D839" t="str">
            <v>头像框T2</v>
          </cell>
        </row>
        <row r="840">
          <cell r="B840">
            <v>110004</v>
          </cell>
          <cell r="D840" t="str">
            <v>头像框T1</v>
          </cell>
        </row>
        <row r="841">
          <cell r="B841">
            <v>110005</v>
          </cell>
          <cell r="D841" t="str">
            <v>头像框T0</v>
          </cell>
        </row>
        <row r="842">
          <cell r="B842">
            <v>120001</v>
          </cell>
          <cell r="D842" t="str">
            <v>名片背景T4</v>
          </cell>
        </row>
        <row r="843">
          <cell r="B843">
            <v>120002</v>
          </cell>
          <cell r="D843" t="str">
            <v>名片背景T3</v>
          </cell>
        </row>
        <row r="844">
          <cell r="B844">
            <v>120003</v>
          </cell>
          <cell r="D844" t="str">
            <v>名片背景T2</v>
          </cell>
        </row>
        <row r="845">
          <cell r="B845">
            <v>120004</v>
          </cell>
          <cell r="D845" t="str">
            <v>名片背景T1</v>
          </cell>
        </row>
        <row r="846">
          <cell r="B846">
            <v>120005</v>
          </cell>
          <cell r="D846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pane xSplit="7" ySplit="4" topLeftCell="H5" activePane="bottomRight" state="frozen"/>
      <selection pane="topRight"/>
      <selection pane="bottomLeft"/>
      <selection pane="bottomRight" activeCell="F6" sqref="F6"/>
    </sheetView>
  </sheetViews>
  <sheetFormatPr defaultColWidth="9" defaultRowHeight="13.5" x14ac:dyDescent="0.15"/>
  <cols>
    <col min="1" max="1" width="9.125" style="3" customWidth="1"/>
    <col min="2" max="3" width="15.875" style="3" customWidth="1"/>
    <col min="4" max="4" width="19.625" style="3" customWidth="1"/>
    <col min="5" max="5" width="16.125" style="3" customWidth="1"/>
    <col min="6" max="6" width="36.125" style="3" bestFit="1" customWidth="1"/>
    <col min="7" max="7" width="21.25" style="3" customWidth="1"/>
    <col min="8" max="8" width="33.875" style="8" bestFit="1" customWidth="1"/>
    <col min="9" max="16384" width="9" style="1"/>
  </cols>
  <sheetData>
    <row r="1" spans="1:8" x14ac:dyDescent="0.15">
      <c r="A1" s="2" t="s">
        <v>0</v>
      </c>
      <c r="B1" s="2" t="s">
        <v>1</v>
      </c>
      <c r="C1" s="2" t="s">
        <v>69</v>
      </c>
      <c r="D1" s="2" t="s">
        <v>2</v>
      </c>
      <c r="E1" s="6" t="s">
        <v>62</v>
      </c>
      <c r="F1" s="2" t="s">
        <v>3</v>
      </c>
      <c r="G1" s="2" t="s">
        <v>4</v>
      </c>
      <c r="H1" s="6" t="s">
        <v>25</v>
      </c>
    </row>
    <row r="2" spans="1:8" x14ac:dyDescent="0.15">
      <c r="A2" s="2" t="s">
        <v>5</v>
      </c>
      <c r="B2" s="2" t="s">
        <v>5</v>
      </c>
      <c r="C2" s="2" t="s">
        <v>63</v>
      </c>
      <c r="D2" s="2" t="s">
        <v>5</v>
      </c>
      <c r="E2" s="6" t="s">
        <v>63</v>
      </c>
      <c r="F2" s="2" t="s">
        <v>6</v>
      </c>
      <c r="G2" s="2" t="s">
        <v>5</v>
      </c>
      <c r="H2" s="6" t="s">
        <v>26</v>
      </c>
    </row>
    <row r="3" spans="1:8" x14ac:dyDescent="0.15">
      <c r="A3" s="2" t="s">
        <v>7</v>
      </c>
      <c r="B3" s="2" t="s">
        <v>8</v>
      </c>
      <c r="C3" s="2" t="s">
        <v>70</v>
      </c>
      <c r="D3" s="2" t="s">
        <v>9</v>
      </c>
      <c r="E3" s="6" t="s">
        <v>64</v>
      </c>
      <c r="F3" s="2" t="s">
        <v>10</v>
      </c>
      <c r="G3" s="2" t="s">
        <v>11</v>
      </c>
      <c r="H3" s="6" t="s">
        <v>27</v>
      </c>
    </row>
    <row r="4" spans="1:8" s="4" customFormat="1" ht="124.5" customHeight="1" x14ac:dyDescent="0.15">
      <c r="A4" s="5" t="s">
        <v>12</v>
      </c>
      <c r="B4" s="5" t="s">
        <v>8</v>
      </c>
      <c r="C4" s="5" t="s">
        <v>70</v>
      </c>
      <c r="D4" s="5" t="s">
        <v>71</v>
      </c>
      <c r="E4" s="7" t="s">
        <v>65</v>
      </c>
      <c r="F4" s="7" t="s">
        <v>47</v>
      </c>
      <c r="G4" s="5" t="s">
        <v>13</v>
      </c>
      <c r="H4" s="7" t="s">
        <v>27</v>
      </c>
    </row>
    <row r="5" spans="1:8" s="13" customFormat="1" x14ac:dyDescent="0.15">
      <c r="A5" s="11" t="s">
        <v>46</v>
      </c>
      <c r="B5" s="12"/>
      <c r="C5" s="12"/>
      <c r="D5" s="12"/>
      <c r="E5" s="12"/>
      <c r="F5" s="12"/>
      <c r="G5" s="12"/>
      <c r="H5" s="11"/>
    </row>
    <row r="6" spans="1:8" x14ac:dyDescent="0.15">
      <c r="A6" s="3">
        <f t="shared" ref="A6:A20" si="0">B6</f>
        <v>100101</v>
      </c>
      <c r="B6" s="3">
        <f t="shared" ref="B6:B20" si="1">IF(E6=E5,B5+1,E6*100+1)</f>
        <v>100101</v>
      </c>
      <c r="C6" s="3">
        <v>130</v>
      </c>
      <c r="D6" s="3">
        <v>4</v>
      </c>
      <c r="E6" s="3">
        <f>中转!D8</f>
        <v>1001</v>
      </c>
      <c r="F6" s="3" t="str">
        <f>中转!U8</f>
        <v>{"ConditionType":6,"Param":[25]}</v>
      </c>
      <c r="G6" s="3">
        <v>10</v>
      </c>
      <c r="H6" s="8" t="str">
        <f>中转!AB8</f>
        <v>[{"ItemId":50002,"Num":150}]</v>
      </c>
    </row>
    <row r="7" spans="1:8" x14ac:dyDescent="0.15">
      <c r="A7" s="3">
        <f t="shared" si="0"/>
        <v>100102</v>
      </c>
      <c r="B7" s="3">
        <f t="shared" si="1"/>
        <v>100102</v>
      </c>
      <c r="C7" s="3">
        <v>130</v>
      </c>
      <c r="D7" s="3">
        <v>4</v>
      </c>
      <c r="E7" s="3">
        <f>中转!D9</f>
        <v>1001</v>
      </c>
      <c r="F7" s="3" t="str">
        <f>中转!U9</f>
        <v>{"ConditionType":6,"Param":[50]}</v>
      </c>
      <c r="G7" s="3">
        <f>G6</f>
        <v>10</v>
      </c>
      <c r="H7" s="8" t="str">
        <f>中转!AB9</f>
        <v>[{"ItemId":50002,"Num":150}]</v>
      </c>
    </row>
    <row r="8" spans="1:8" x14ac:dyDescent="0.15">
      <c r="A8" s="3">
        <f t="shared" si="0"/>
        <v>100103</v>
      </c>
      <c r="B8" s="3">
        <f t="shared" si="1"/>
        <v>100103</v>
      </c>
      <c r="C8" s="3">
        <v>130</v>
      </c>
      <c r="D8" s="3">
        <v>4</v>
      </c>
      <c r="E8" s="3">
        <f>中转!D10</f>
        <v>1001</v>
      </c>
      <c r="F8" s="3" t="str">
        <f>中转!U10</f>
        <v>{"ConditionType":6,"Param":[75]}</v>
      </c>
      <c r="G8" s="3">
        <f t="shared" ref="G8:G20" si="2">G7</f>
        <v>10</v>
      </c>
      <c r="H8" s="8" t="str">
        <f>中转!AB10</f>
        <v>[{"ItemId":50002,"Num":150}]</v>
      </c>
    </row>
    <row r="9" spans="1:8" x14ac:dyDescent="0.15">
      <c r="A9" s="3">
        <f t="shared" si="0"/>
        <v>100104</v>
      </c>
      <c r="B9" s="3">
        <f t="shared" si="1"/>
        <v>100104</v>
      </c>
      <c r="C9" s="3">
        <v>130</v>
      </c>
      <c r="D9" s="3">
        <v>4</v>
      </c>
      <c r="E9" s="3">
        <f>中转!D11</f>
        <v>1001</v>
      </c>
      <c r="F9" s="3" t="str">
        <f>中转!U11</f>
        <v>{"ConditionType":6,"Param":[100]}</v>
      </c>
      <c r="G9" s="3">
        <f t="shared" si="2"/>
        <v>10</v>
      </c>
      <c r="H9" s="8" t="str">
        <f>中转!AB11</f>
        <v>[{"ItemId":50002,"Num":300}]</v>
      </c>
    </row>
    <row r="10" spans="1:8" x14ac:dyDescent="0.15">
      <c r="A10" s="3">
        <f t="shared" si="0"/>
        <v>100105</v>
      </c>
      <c r="B10" s="3">
        <f t="shared" si="1"/>
        <v>100105</v>
      </c>
      <c r="C10" s="3">
        <v>130</v>
      </c>
      <c r="D10" s="3">
        <v>4</v>
      </c>
      <c r="E10" s="3">
        <f>中转!D12</f>
        <v>1001</v>
      </c>
      <c r="F10" s="3" t="str">
        <f>中转!U12</f>
        <v>{"ConditionType":6,"Param":[125]}</v>
      </c>
      <c r="G10" s="3">
        <f t="shared" si="2"/>
        <v>10</v>
      </c>
      <c r="H10" s="8" t="str">
        <f>中转!AB12</f>
        <v>[{"ItemId":50002,"Num":150}]</v>
      </c>
    </row>
    <row r="11" spans="1:8" x14ac:dyDescent="0.15">
      <c r="A11" s="3">
        <f t="shared" si="0"/>
        <v>100106</v>
      </c>
      <c r="B11" s="3">
        <f t="shared" si="1"/>
        <v>100106</v>
      </c>
      <c r="C11" s="3">
        <v>130</v>
      </c>
      <c r="D11" s="3">
        <v>4</v>
      </c>
      <c r="E11" s="3">
        <f>中转!D13</f>
        <v>1001</v>
      </c>
      <c r="F11" s="3" t="str">
        <f>中转!U13</f>
        <v>{"ConditionType":6,"Param":[150]}</v>
      </c>
      <c r="G11" s="3">
        <f t="shared" si="2"/>
        <v>10</v>
      </c>
      <c r="H11" s="8" t="str">
        <f>中转!AB13</f>
        <v>[{"ItemId":50002,"Num":150}]</v>
      </c>
    </row>
    <row r="12" spans="1:8" x14ac:dyDescent="0.15">
      <c r="A12" s="3">
        <f t="shared" si="0"/>
        <v>100107</v>
      </c>
      <c r="B12" s="3">
        <f t="shared" si="1"/>
        <v>100107</v>
      </c>
      <c r="C12" s="3">
        <v>130</v>
      </c>
      <c r="D12" s="3">
        <v>4</v>
      </c>
      <c r="E12" s="3">
        <f>中转!D14</f>
        <v>1001</v>
      </c>
      <c r="F12" s="3" t="str">
        <f>中转!U14</f>
        <v>{"ConditionType":6,"Param":[175]}</v>
      </c>
      <c r="G12" s="3">
        <f t="shared" si="2"/>
        <v>10</v>
      </c>
      <c r="H12" s="8" t="str">
        <f>中转!AB14</f>
        <v>[{"ItemId":50002,"Num":150}]</v>
      </c>
    </row>
    <row r="13" spans="1:8" x14ac:dyDescent="0.15">
      <c r="A13" s="3">
        <f t="shared" si="0"/>
        <v>100108</v>
      </c>
      <c r="B13" s="3">
        <f t="shared" si="1"/>
        <v>100108</v>
      </c>
      <c r="C13" s="3">
        <v>130</v>
      </c>
      <c r="D13" s="3">
        <v>4</v>
      </c>
      <c r="E13" s="3">
        <f>中转!D15</f>
        <v>1001</v>
      </c>
      <c r="F13" s="3" t="str">
        <f>中转!U15</f>
        <v>{"ConditionType":6,"Param":[200]}</v>
      </c>
      <c r="G13" s="3">
        <f t="shared" si="2"/>
        <v>10</v>
      </c>
      <c r="H13" s="8" t="str">
        <f>中转!AB15</f>
        <v>[{"ItemId":50002,"Num":300}]</v>
      </c>
    </row>
    <row r="14" spans="1:8" x14ac:dyDescent="0.15">
      <c r="A14" s="3">
        <f t="shared" si="0"/>
        <v>100109</v>
      </c>
      <c r="B14" s="3">
        <f t="shared" si="1"/>
        <v>100109</v>
      </c>
      <c r="C14" s="3">
        <v>130</v>
      </c>
      <c r="D14" s="3">
        <v>4</v>
      </c>
      <c r="E14" s="3">
        <f>中转!D16</f>
        <v>1001</v>
      </c>
      <c r="F14" s="3" t="str">
        <f>中转!U16</f>
        <v>{"ConditionType":6,"Param":[225]}</v>
      </c>
      <c r="G14" s="3">
        <f t="shared" si="2"/>
        <v>10</v>
      </c>
      <c r="H14" s="8" t="str">
        <f>中转!AB16</f>
        <v>[{"ItemId":50002,"Num":150}]</v>
      </c>
    </row>
    <row r="15" spans="1:8" x14ac:dyDescent="0.15">
      <c r="A15" s="3">
        <f t="shared" si="0"/>
        <v>100110</v>
      </c>
      <c r="B15" s="3">
        <f t="shared" si="1"/>
        <v>100110</v>
      </c>
      <c r="C15" s="3">
        <v>130</v>
      </c>
      <c r="D15" s="3">
        <v>4</v>
      </c>
      <c r="E15" s="3">
        <f>中转!D17</f>
        <v>1001</v>
      </c>
      <c r="F15" s="3" t="str">
        <f>中转!U17</f>
        <v>{"ConditionType":6,"Param":[250]}</v>
      </c>
      <c r="G15" s="3">
        <f t="shared" si="2"/>
        <v>10</v>
      </c>
      <c r="H15" s="8" t="str">
        <f>中转!AB17</f>
        <v>[{"ItemId":50002,"Num":150}]</v>
      </c>
    </row>
    <row r="16" spans="1:8" x14ac:dyDescent="0.15">
      <c r="A16" s="3">
        <f t="shared" si="0"/>
        <v>100111</v>
      </c>
      <c r="B16" s="3">
        <f t="shared" si="1"/>
        <v>100111</v>
      </c>
      <c r="C16" s="3">
        <v>130</v>
      </c>
      <c r="D16" s="3">
        <v>4</v>
      </c>
      <c r="E16" s="3">
        <f>中转!D18</f>
        <v>1001</v>
      </c>
      <c r="F16" s="3" t="str">
        <f>中转!U18</f>
        <v>{"ConditionType":6,"Param":[275]}</v>
      </c>
      <c r="G16" s="3">
        <f t="shared" si="2"/>
        <v>10</v>
      </c>
      <c r="H16" s="8" t="str">
        <f>中转!AB18</f>
        <v>[{"ItemId":50002,"Num":150}]</v>
      </c>
    </row>
    <row r="17" spans="1:8" x14ac:dyDescent="0.15">
      <c r="A17" s="3">
        <f t="shared" si="0"/>
        <v>100112</v>
      </c>
      <c r="B17" s="3">
        <f t="shared" si="1"/>
        <v>100112</v>
      </c>
      <c r="C17" s="3">
        <v>130</v>
      </c>
      <c r="D17" s="3">
        <v>4</v>
      </c>
      <c r="E17" s="3">
        <f>中转!D19</f>
        <v>1001</v>
      </c>
      <c r="F17" s="3" t="str">
        <f>中转!U19</f>
        <v>{"ConditionType":6,"Param":[300]}</v>
      </c>
      <c r="G17" s="3">
        <f t="shared" si="2"/>
        <v>10</v>
      </c>
      <c r="H17" s="8" t="str">
        <f>中转!AB19</f>
        <v>[{"ItemId":50002,"Num":300}]</v>
      </c>
    </row>
    <row r="18" spans="1:8" x14ac:dyDescent="0.15">
      <c r="A18" s="3">
        <f t="shared" si="0"/>
        <v>100113</v>
      </c>
      <c r="B18" s="3">
        <f t="shared" si="1"/>
        <v>100113</v>
      </c>
      <c r="C18" s="3">
        <v>130</v>
      </c>
      <c r="D18" s="3">
        <v>4</v>
      </c>
      <c r="E18" s="3">
        <f>中转!D20</f>
        <v>1001</v>
      </c>
      <c r="F18" s="3" t="str">
        <f>中转!U20</f>
        <v>{"ConditionType":6,"Param":[350]}</v>
      </c>
      <c r="G18" s="3">
        <f t="shared" si="2"/>
        <v>10</v>
      </c>
      <c r="H18" s="8" t="str">
        <f>中转!AB20</f>
        <v>[{"ItemId":50002,"Num":300}]</v>
      </c>
    </row>
    <row r="19" spans="1:8" x14ac:dyDescent="0.15">
      <c r="A19" s="3">
        <f t="shared" si="0"/>
        <v>100114</v>
      </c>
      <c r="B19" s="3">
        <f t="shared" si="1"/>
        <v>100114</v>
      </c>
      <c r="C19" s="3">
        <v>130</v>
      </c>
      <c r="D19" s="3">
        <v>4</v>
      </c>
      <c r="E19" s="3">
        <f>中转!D21</f>
        <v>1001</v>
      </c>
      <c r="F19" s="3" t="str">
        <f>中转!U21</f>
        <v>{"ConditionType":6,"Param":[400]}</v>
      </c>
      <c r="G19" s="3">
        <f t="shared" si="2"/>
        <v>10</v>
      </c>
      <c r="H19" s="8" t="str">
        <f>中转!AB21</f>
        <v>[{"ItemId":50002,"Num":300}]</v>
      </c>
    </row>
    <row r="20" spans="1:8" x14ac:dyDescent="0.15">
      <c r="A20" s="3">
        <f t="shared" si="0"/>
        <v>100115</v>
      </c>
      <c r="B20" s="3">
        <f t="shared" si="1"/>
        <v>100115</v>
      </c>
      <c r="C20" s="3">
        <v>130</v>
      </c>
      <c r="D20" s="3">
        <v>4</v>
      </c>
      <c r="E20" s="3">
        <f>中转!D22</f>
        <v>1001</v>
      </c>
      <c r="F20" s="3" t="str">
        <f>中转!U22</f>
        <v>{"ConditionType":6,"Param":[450]}</v>
      </c>
      <c r="G20" s="3">
        <f t="shared" si="2"/>
        <v>10</v>
      </c>
      <c r="H20" s="8" t="str">
        <f>中转!AB22</f>
        <v>[{"ItemId":50002,"Num":300}]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"/>
  <sheetViews>
    <sheetView workbookViewId="0">
      <pane xSplit="3" ySplit="4" topLeftCell="T5" activePane="bottomRight" state="frozen"/>
      <selection pane="topRight"/>
      <selection pane="bottomLeft"/>
      <selection pane="bottomRight" activeCell="Z8" sqref="Z8:Z22"/>
    </sheetView>
  </sheetViews>
  <sheetFormatPr defaultColWidth="9" defaultRowHeight="13.5" x14ac:dyDescent="0.15"/>
  <cols>
    <col min="1" max="1" width="9" style="1"/>
    <col min="2" max="2" width="15.25" style="1" customWidth="1"/>
    <col min="3" max="3" width="13.125" style="1" bestFit="1" customWidth="1"/>
    <col min="4" max="4" width="6.5" style="1" bestFit="1" customWidth="1"/>
    <col min="5" max="5" width="15.125" style="1" bestFit="1" customWidth="1"/>
    <col min="6" max="6" width="10.875" style="1" customWidth="1"/>
    <col min="7" max="12" width="9" style="1"/>
    <col min="13" max="13" width="14.875" style="1" customWidth="1"/>
    <col min="14" max="14" width="10.25" style="1" customWidth="1"/>
    <col min="15" max="18" width="10.375" style="1" customWidth="1"/>
    <col min="19" max="19" width="21.625" style="1" bestFit="1" customWidth="1"/>
    <col min="20" max="20" width="22" style="1" customWidth="1"/>
    <col min="21" max="21" width="35" style="1" bestFit="1" customWidth="1"/>
    <col min="22" max="24" width="9" style="1"/>
    <col min="25" max="25" width="16" style="1" customWidth="1"/>
    <col min="26" max="26" width="12.75" style="1" bestFit="1" customWidth="1"/>
    <col min="27" max="27" width="29.375" style="1" customWidth="1"/>
    <col min="28" max="28" width="31.5" style="1" customWidth="1"/>
    <col min="29" max="16384" width="9" style="1"/>
  </cols>
  <sheetData>
    <row r="1" spans="1:28" x14ac:dyDescent="0.15">
      <c r="A1" s="1" t="s">
        <v>14</v>
      </c>
      <c r="B1" s="1" t="s">
        <v>15</v>
      </c>
      <c r="C1" s="1" t="s">
        <v>16</v>
      </c>
    </row>
    <row r="2" spans="1:28" x14ac:dyDescent="0.15">
      <c r="A2" s="1" t="s">
        <v>17</v>
      </c>
      <c r="B2" s="1" t="s">
        <v>18</v>
      </c>
    </row>
    <row r="3" spans="1:28" x14ac:dyDescent="0.15">
      <c r="A3" s="1" t="s">
        <v>19</v>
      </c>
    </row>
    <row r="4" spans="1:28" x14ac:dyDescent="0.15">
      <c r="A4" s="1" t="s">
        <v>20</v>
      </c>
    </row>
    <row r="7" spans="1:28" x14ac:dyDescent="0.15">
      <c r="D7" s="6" t="s">
        <v>28</v>
      </c>
      <c r="E7" s="6" t="s">
        <v>29</v>
      </c>
      <c r="F7" s="6" t="s">
        <v>39</v>
      </c>
      <c r="G7" s="6" t="s">
        <v>30</v>
      </c>
      <c r="H7" s="6" t="s">
        <v>31</v>
      </c>
      <c r="I7" s="6" t="s">
        <v>32</v>
      </c>
      <c r="W7" s="1" t="s">
        <v>22</v>
      </c>
      <c r="X7" s="1" t="s">
        <v>23</v>
      </c>
    </row>
    <row r="8" spans="1:28" x14ac:dyDescent="0.15">
      <c r="D8" s="8">
        <v>1001</v>
      </c>
      <c r="E8" s="8" t="s">
        <v>40</v>
      </c>
      <c r="F8" s="8">
        <v>25</v>
      </c>
      <c r="G8" s="9" t="s">
        <v>34</v>
      </c>
      <c r="H8" s="8">
        <v>150</v>
      </c>
      <c r="I8" s="10">
        <f>_xlfn.XLOOKUP(G8,[1]定价!$D$24:$D$1052,[1]定价!$I$24:$I$1052,0)*H8</f>
        <v>3.75</v>
      </c>
      <c r="M8" s="1" t="s">
        <v>24</v>
      </c>
      <c r="N8" s="1">
        <f>_xlfn.XLOOKUP(E8,备注!$E:$E,备注!$D:$D)</f>
        <v>6</v>
      </c>
      <c r="O8" s="1" t="s">
        <v>21</v>
      </c>
      <c r="P8" s="1">
        <f>F8</f>
        <v>25</v>
      </c>
      <c r="S8" s="1" t="str">
        <f>IF(N8="","",$B$2&amp;M8&amp;$B$2&amp;$B$1&amp;N8)</f>
        <v>"ConditionType":6</v>
      </c>
      <c r="T8" s="1" t="str">
        <f>$B$2&amp;O8&amp;$B$2&amp;$B$1&amp;$A$1&amp;_xlfn.TEXTJOIN($C$1,1,P8:R8)&amp;$A$2</f>
        <v>"Param":[25]</v>
      </c>
      <c r="U8" s="1" t="str">
        <f>$A$3&amp;_xlfn.TEXTJOIN($C$1,1,S8:T8)&amp;$A$4</f>
        <v>{"ConditionType":6,"Param":[25]}</v>
      </c>
      <c r="W8" s="1">
        <f>_xlfn.XLOOKUP(G8,[2]配置!$D:$D,[2]配置!$B:$B)</f>
        <v>50002</v>
      </c>
      <c r="X8" s="1">
        <f t="shared" ref="X8:X22" si="0">H8</f>
        <v>150</v>
      </c>
      <c r="Y8" s="1" t="str">
        <f>$B$2&amp;W$7&amp;$B$2&amp;$B$1&amp;W8</f>
        <v>"ItemId":50002</v>
      </c>
      <c r="Z8" s="1" t="str">
        <f>$B$2&amp;X$7&amp;$B$2&amp;$B$1&amp;X8</f>
        <v>"Num":150</v>
      </c>
      <c r="AA8" s="1" t="str">
        <f>$A$3&amp;_xlfn.TEXTJOIN($C$1,1,Y8:Z8)&amp;$A$4</f>
        <v>{"ItemId":50002,"Num":150}</v>
      </c>
      <c r="AB8" s="1" t="str">
        <f>$A$1&amp;_xlfn.TEXTJOIN($C$1,1,AA8)&amp;$A$2</f>
        <v>[{"ItemId":50002,"Num":150}]</v>
      </c>
    </row>
    <row r="9" spans="1:28" x14ac:dyDescent="0.15">
      <c r="D9" s="8">
        <v>1001</v>
      </c>
      <c r="E9" s="8" t="s">
        <v>40</v>
      </c>
      <c r="F9" s="8">
        <v>50</v>
      </c>
      <c r="G9" s="9" t="s">
        <v>34</v>
      </c>
      <c r="H9" s="8">
        <v>150</v>
      </c>
      <c r="I9" s="10">
        <f>_xlfn.XLOOKUP(G9,[1]定价!$D$24:$D$1052,[1]定价!$I$24:$I$1052,0)*H9</f>
        <v>3.75</v>
      </c>
      <c r="M9" s="1" t="s">
        <v>24</v>
      </c>
      <c r="N9" s="1">
        <f>_xlfn.XLOOKUP(E9,备注!$E:$E,备注!$D:$D)</f>
        <v>6</v>
      </c>
      <c r="O9" s="1" t="s">
        <v>21</v>
      </c>
      <c r="P9" s="1">
        <f t="shared" ref="P9:P22" si="1">F9</f>
        <v>50</v>
      </c>
      <c r="S9" s="1" t="str">
        <f t="shared" ref="S9:S22" si="2">IF(N9="","",$B$2&amp;M9&amp;$B$2&amp;$B$1&amp;N9)</f>
        <v>"ConditionType":6</v>
      </c>
      <c r="T9" s="1" t="str">
        <f t="shared" ref="T9:T22" si="3">$B$2&amp;O9&amp;$B$2&amp;$B$1&amp;$A$1&amp;_xlfn.TEXTJOIN($C$1,1,P9:R9)&amp;$A$2</f>
        <v>"Param":[50]</v>
      </c>
      <c r="U9" s="1" t="str">
        <f t="shared" ref="U9:U22" si="4">$A$3&amp;_xlfn.TEXTJOIN($C$1,1,S9:T9)&amp;$A$4</f>
        <v>{"ConditionType":6,"Param":[50]}</v>
      </c>
      <c r="W9" s="1">
        <f>_xlfn.XLOOKUP(G9,[2]配置!$D:$D,[2]配置!$B:$B)</f>
        <v>50002</v>
      </c>
      <c r="X9" s="1">
        <f t="shared" si="0"/>
        <v>150</v>
      </c>
      <c r="Y9" s="1" t="str">
        <f t="shared" ref="Y9:Z22" si="5">$B$2&amp;W$7&amp;$B$2&amp;$B$1&amp;W9</f>
        <v>"ItemId":50002</v>
      </c>
      <c r="Z9" s="1" t="str">
        <f t="shared" si="5"/>
        <v>"Num":150</v>
      </c>
      <c r="AA9" s="1" t="str">
        <f t="shared" ref="AA9:AA22" si="6">$A$3&amp;_xlfn.TEXTJOIN($C$1,1,Y9:Z9)&amp;$A$4</f>
        <v>{"ItemId":50002,"Num":150}</v>
      </c>
      <c r="AB9" s="1" t="str">
        <f t="shared" ref="AB9:AB22" si="7">$A$1&amp;_xlfn.TEXTJOIN($C$1,1,AA9)&amp;$A$2</f>
        <v>[{"ItemId":50002,"Num":150}]</v>
      </c>
    </row>
    <row r="10" spans="1:28" x14ac:dyDescent="0.15">
      <c r="D10" s="8">
        <v>1001</v>
      </c>
      <c r="E10" s="8" t="s">
        <v>40</v>
      </c>
      <c r="F10" s="8">
        <v>75</v>
      </c>
      <c r="G10" s="9" t="s">
        <v>34</v>
      </c>
      <c r="H10" s="8">
        <v>150</v>
      </c>
      <c r="I10" s="10">
        <f>_xlfn.XLOOKUP(G10,[1]定价!$D$24:$D$1052,[1]定价!$I$24:$I$1052,0)*H10</f>
        <v>3.75</v>
      </c>
      <c r="M10" s="1" t="s">
        <v>24</v>
      </c>
      <c r="N10" s="1">
        <f>_xlfn.XLOOKUP(E10,备注!$E:$E,备注!$D:$D)</f>
        <v>6</v>
      </c>
      <c r="O10" s="1" t="s">
        <v>21</v>
      </c>
      <c r="P10" s="1">
        <f t="shared" si="1"/>
        <v>75</v>
      </c>
      <c r="S10" s="1" t="str">
        <f t="shared" si="2"/>
        <v>"ConditionType":6</v>
      </c>
      <c r="T10" s="1" t="str">
        <f t="shared" si="3"/>
        <v>"Param":[75]</v>
      </c>
      <c r="U10" s="1" t="str">
        <f t="shared" si="4"/>
        <v>{"ConditionType":6,"Param":[75]}</v>
      </c>
      <c r="W10" s="1">
        <f>_xlfn.XLOOKUP(G10,[2]配置!$D:$D,[2]配置!$B:$B)</f>
        <v>50002</v>
      </c>
      <c r="X10" s="1">
        <f t="shared" si="0"/>
        <v>150</v>
      </c>
      <c r="Y10" s="1" t="str">
        <f t="shared" si="5"/>
        <v>"ItemId":50002</v>
      </c>
      <c r="Z10" s="1" t="str">
        <f t="shared" si="5"/>
        <v>"Num":150</v>
      </c>
      <c r="AA10" s="1" t="str">
        <f t="shared" si="6"/>
        <v>{"ItemId":50002,"Num":150}</v>
      </c>
      <c r="AB10" s="1" t="str">
        <f t="shared" si="7"/>
        <v>[{"ItemId":50002,"Num":150}]</v>
      </c>
    </row>
    <row r="11" spans="1:28" x14ac:dyDescent="0.15">
      <c r="D11" s="8">
        <v>1001</v>
      </c>
      <c r="E11" s="8" t="s">
        <v>40</v>
      </c>
      <c r="F11" s="8">
        <v>100</v>
      </c>
      <c r="G11" s="9" t="s">
        <v>34</v>
      </c>
      <c r="H11" s="8">
        <v>300</v>
      </c>
      <c r="I11" s="10">
        <f>_xlfn.XLOOKUP(G11,[1]定价!$D$24:$D$1052,[1]定价!$I$24:$I$1052,0)*H11</f>
        <v>7.5</v>
      </c>
      <c r="M11" s="1" t="s">
        <v>24</v>
      </c>
      <c r="N11" s="1">
        <f>_xlfn.XLOOKUP(E11,备注!$E:$E,备注!$D:$D)</f>
        <v>6</v>
      </c>
      <c r="O11" s="1" t="s">
        <v>21</v>
      </c>
      <c r="P11" s="1">
        <f t="shared" si="1"/>
        <v>100</v>
      </c>
      <c r="S11" s="1" t="str">
        <f t="shared" si="2"/>
        <v>"ConditionType":6</v>
      </c>
      <c r="T11" s="1" t="str">
        <f t="shared" si="3"/>
        <v>"Param":[100]</v>
      </c>
      <c r="U11" s="1" t="str">
        <f t="shared" si="4"/>
        <v>{"ConditionType":6,"Param":[100]}</v>
      </c>
      <c r="W11" s="1">
        <f>_xlfn.XLOOKUP(G11,[2]配置!$D:$D,[2]配置!$B:$B)</f>
        <v>50002</v>
      </c>
      <c r="X11" s="1">
        <f t="shared" si="0"/>
        <v>300</v>
      </c>
      <c r="Y11" s="1" t="str">
        <f t="shared" si="5"/>
        <v>"ItemId":50002</v>
      </c>
      <c r="Z11" s="1" t="str">
        <f t="shared" si="5"/>
        <v>"Num":300</v>
      </c>
      <c r="AA11" s="1" t="str">
        <f t="shared" si="6"/>
        <v>{"ItemId":50002,"Num":300}</v>
      </c>
      <c r="AB11" s="1" t="str">
        <f t="shared" si="7"/>
        <v>[{"ItemId":50002,"Num":300}]</v>
      </c>
    </row>
    <row r="12" spans="1:28" x14ac:dyDescent="0.15">
      <c r="D12" s="8">
        <v>1001</v>
      </c>
      <c r="E12" s="8" t="s">
        <v>40</v>
      </c>
      <c r="F12" s="8">
        <v>125</v>
      </c>
      <c r="G12" s="9" t="s">
        <v>34</v>
      </c>
      <c r="H12" s="8">
        <v>150</v>
      </c>
      <c r="I12" s="10">
        <f>_xlfn.XLOOKUP(G12,[1]定价!$D$24:$D$1052,[1]定价!$I$24:$I$1052,0)*H12</f>
        <v>3.75</v>
      </c>
      <c r="M12" s="1" t="s">
        <v>24</v>
      </c>
      <c r="N12" s="1">
        <f>_xlfn.XLOOKUP(E12,备注!$E:$E,备注!$D:$D)</f>
        <v>6</v>
      </c>
      <c r="O12" s="1" t="s">
        <v>21</v>
      </c>
      <c r="P12" s="1">
        <f t="shared" si="1"/>
        <v>125</v>
      </c>
      <c r="S12" s="1" t="str">
        <f t="shared" si="2"/>
        <v>"ConditionType":6</v>
      </c>
      <c r="T12" s="1" t="str">
        <f t="shared" si="3"/>
        <v>"Param":[125]</v>
      </c>
      <c r="U12" s="1" t="str">
        <f t="shared" si="4"/>
        <v>{"ConditionType":6,"Param":[125]}</v>
      </c>
      <c r="W12" s="1">
        <f>_xlfn.XLOOKUP(G12,[2]配置!$D:$D,[2]配置!$B:$B)</f>
        <v>50002</v>
      </c>
      <c r="X12" s="1">
        <f t="shared" si="0"/>
        <v>150</v>
      </c>
      <c r="Y12" s="1" t="str">
        <f t="shared" si="5"/>
        <v>"ItemId":50002</v>
      </c>
      <c r="Z12" s="1" t="str">
        <f t="shared" si="5"/>
        <v>"Num":150</v>
      </c>
      <c r="AA12" s="1" t="str">
        <f t="shared" si="6"/>
        <v>{"ItemId":50002,"Num":150}</v>
      </c>
      <c r="AB12" s="1" t="str">
        <f t="shared" si="7"/>
        <v>[{"ItemId":50002,"Num":150}]</v>
      </c>
    </row>
    <row r="13" spans="1:28" x14ac:dyDescent="0.15">
      <c r="D13" s="8">
        <v>1001</v>
      </c>
      <c r="E13" s="8" t="s">
        <v>40</v>
      </c>
      <c r="F13" s="8">
        <v>150</v>
      </c>
      <c r="G13" s="9" t="s">
        <v>34</v>
      </c>
      <c r="H13" s="8">
        <v>150</v>
      </c>
      <c r="I13" s="10">
        <f>_xlfn.XLOOKUP(G13,[1]定价!$D$24:$D$1052,[1]定价!$I$24:$I$1052,0)*H13</f>
        <v>3.75</v>
      </c>
      <c r="M13" s="1" t="s">
        <v>24</v>
      </c>
      <c r="N13" s="1">
        <f>_xlfn.XLOOKUP(E13,备注!$E:$E,备注!$D:$D)</f>
        <v>6</v>
      </c>
      <c r="O13" s="1" t="s">
        <v>21</v>
      </c>
      <c r="P13" s="1">
        <f t="shared" si="1"/>
        <v>150</v>
      </c>
      <c r="S13" s="1" t="str">
        <f t="shared" si="2"/>
        <v>"ConditionType":6</v>
      </c>
      <c r="T13" s="1" t="str">
        <f t="shared" si="3"/>
        <v>"Param":[150]</v>
      </c>
      <c r="U13" s="1" t="str">
        <f t="shared" si="4"/>
        <v>{"ConditionType":6,"Param":[150]}</v>
      </c>
      <c r="W13" s="1">
        <f>_xlfn.XLOOKUP(G13,[2]配置!$D:$D,[2]配置!$B:$B)</f>
        <v>50002</v>
      </c>
      <c r="X13" s="1">
        <f t="shared" si="0"/>
        <v>150</v>
      </c>
      <c r="Y13" s="1" t="str">
        <f t="shared" si="5"/>
        <v>"ItemId":50002</v>
      </c>
      <c r="Z13" s="1" t="str">
        <f t="shared" si="5"/>
        <v>"Num":150</v>
      </c>
      <c r="AA13" s="1" t="str">
        <f t="shared" si="6"/>
        <v>{"ItemId":50002,"Num":150}</v>
      </c>
      <c r="AB13" s="1" t="str">
        <f t="shared" si="7"/>
        <v>[{"ItemId":50002,"Num":150}]</v>
      </c>
    </row>
    <row r="14" spans="1:28" x14ac:dyDescent="0.15">
      <c r="D14" s="8">
        <v>1001</v>
      </c>
      <c r="E14" s="8" t="s">
        <v>40</v>
      </c>
      <c r="F14" s="8">
        <v>175</v>
      </c>
      <c r="G14" s="9" t="s">
        <v>34</v>
      </c>
      <c r="H14" s="8">
        <v>150</v>
      </c>
      <c r="I14" s="10">
        <f>_xlfn.XLOOKUP(G14,[1]定价!$D$24:$D$1052,[1]定价!$I$24:$I$1052,0)*H14</f>
        <v>3.75</v>
      </c>
      <c r="M14" s="1" t="s">
        <v>24</v>
      </c>
      <c r="N14" s="1">
        <f>_xlfn.XLOOKUP(E14,备注!$E:$E,备注!$D:$D)</f>
        <v>6</v>
      </c>
      <c r="O14" s="1" t="s">
        <v>21</v>
      </c>
      <c r="P14" s="1">
        <f t="shared" si="1"/>
        <v>175</v>
      </c>
      <c r="S14" s="1" t="str">
        <f t="shared" si="2"/>
        <v>"ConditionType":6</v>
      </c>
      <c r="T14" s="1" t="str">
        <f t="shared" si="3"/>
        <v>"Param":[175]</v>
      </c>
      <c r="U14" s="1" t="str">
        <f t="shared" si="4"/>
        <v>{"ConditionType":6,"Param":[175]}</v>
      </c>
      <c r="W14" s="1">
        <f>_xlfn.XLOOKUP(G14,[2]配置!$D:$D,[2]配置!$B:$B)</f>
        <v>50002</v>
      </c>
      <c r="X14" s="1">
        <f t="shared" si="0"/>
        <v>150</v>
      </c>
      <c r="Y14" s="1" t="str">
        <f t="shared" si="5"/>
        <v>"ItemId":50002</v>
      </c>
      <c r="Z14" s="1" t="str">
        <f t="shared" si="5"/>
        <v>"Num":150</v>
      </c>
      <c r="AA14" s="1" t="str">
        <f t="shared" si="6"/>
        <v>{"ItemId":50002,"Num":150}</v>
      </c>
      <c r="AB14" s="1" t="str">
        <f t="shared" si="7"/>
        <v>[{"ItemId":50002,"Num":150}]</v>
      </c>
    </row>
    <row r="15" spans="1:28" x14ac:dyDescent="0.15">
      <c r="D15" s="8">
        <v>1001</v>
      </c>
      <c r="E15" s="8" t="s">
        <v>40</v>
      </c>
      <c r="F15" s="8">
        <v>200</v>
      </c>
      <c r="G15" s="9" t="s">
        <v>34</v>
      </c>
      <c r="H15" s="8">
        <v>300</v>
      </c>
      <c r="I15" s="10">
        <f>_xlfn.XLOOKUP(G15,[1]定价!$D$24:$D$1052,[1]定价!$I$24:$I$1052,0)*H15</f>
        <v>7.5</v>
      </c>
      <c r="M15" s="1" t="s">
        <v>24</v>
      </c>
      <c r="N15" s="1">
        <f>_xlfn.XLOOKUP(E15,备注!$E:$E,备注!$D:$D)</f>
        <v>6</v>
      </c>
      <c r="O15" s="1" t="s">
        <v>21</v>
      </c>
      <c r="P15" s="1">
        <f t="shared" si="1"/>
        <v>200</v>
      </c>
      <c r="S15" s="1" t="str">
        <f t="shared" si="2"/>
        <v>"ConditionType":6</v>
      </c>
      <c r="T15" s="1" t="str">
        <f t="shared" si="3"/>
        <v>"Param":[200]</v>
      </c>
      <c r="U15" s="1" t="str">
        <f t="shared" si="4"/>
        <v>{"ConditionType":6,"Param":[200]}</v>
      </c>
      <c r="W15" s="1">
        <f>_xlfn.XLOOKUP(G15,[2]配置!$D:$D,[2]配置!$B:$B)</f>
        <v>50002</v>
      </c>
      <c r="X15" s="1">
        <f t="shared" si="0"/>
        <v>300</v>
      </c>
      <c r="Y15" s="1" t="str">
        <f t="shared" si="5"/>
        <v>"ItemId":50002</v>
      </c>
      <c r="Z15" s="1" t="str">
        <f t="shared" si="5"/>
        <v>"Num":300</v>
      </c>
      <c r="AA15" s="1" t="str">
        <f t="shared" si="6"/>
        <v>{"ItemId":50002,"Num":300}</v>
      </c>
      <c r="AB15" s="1" t="str">
        <f t="shared" si="7"/>
        <v>[{"ItemId":50002,"Num":300}]</v>
      </c>
    </row>
    <row r="16" spans="1:28" x14ac:dyDescent="0.15">
      <c r="D16" s="8">
        <v>1001</v>
      </c>
      <c r="E16" s="8" t="s">
        <v>40</v>
      </c>
      <c r="F16" s="8">
        <v>225</v>
      </c>
      <c r="G16" s="9" t="s">
        <v>34</v>
      </c>
      <c r="H16" s="8">
        <v>150</v>
      </c>
      <c r="I16" s="10">
        <f>_xlfn.XLOOKUP(G16,[1]定价!$D$24:$D$1052,[1]定价!$I$24:$I$1052,0)*H16</f>
        <v>3.75</v>
      </c>
      <c r="M16" s="1" t="s">
        <v>24</v>
      </c>
      <c r="N16" s="1">
        <f>_xlfn.XLOOKUP(E16,备注!$E:$E,备注!$D:$D)</f>
        <v>6</v>
      </c>
      <c r="O16" s="1" t="s">
        <v>21</v>
      </c>
      <c r="P16" s="1">
        <f t="shared" si="1"/>
        <v>225</v>
      </c>
      <c r="S16" s="1" t="str">
        <f t="shared" si="2"/>
        <v>"ConditionType":6</v>
      </c>
      <c r="T16" s="1" t="str">
        <f t="shared" si="3"/>
        <v>"Param":[225]</v>
      </c>
      <c r="U16" s="1" t="str">
        <f t="shared" si="4"/>
        <v>{"ConditionType":6,"Param":[225]}</v>
      </c>
      <c r="W16" s="1">
        <f>_xlfn.XLOOKUP(G16,[2]配置!$D:$D,[2]配置!$B:$B)</f>
        <v>50002</v>
      </c>
      <c r="X16" s="1">
        <f t="shared" si="0"/>
        <v>150</v>
      </c>
      <c r="Y16" s="1" t="str">
        <f t="shared" si="5"/>
        <v>"ItemId":50002</v>
      </c>
      <c r="Z16" s="1" t="str">
        <f t="shared" si="5"/>
        <v>"Num":150</v>
      </c>
      <c r="AA16" s="1" t="str">
        <f t="shared" si="6"/>
        <v>{"ItemId":50002,"Num":150}</v>
      </c>
      <c r="AB16" s="1" t="str">
        <f t="shared" si="7"/>
        <v>[{"ItemId":50002,"Num":150}]</v>
      </c>
    </row>
    <row r="17" spans="4:28" x14ac:dyDescent="0.15">
      <c r="D17" s="8">
        <v>1001</v>
      </c>
      <c r="E17" s="8" t="s">
        <v>40</v>
      </c>
      <c r="F17" s="8">
        <v>250</v>
      </c>
      <c r="G17" s="9" t="s">
        <v>34</v>
      </c>
      <c r="H17" s="8">
        <v>150</v>
      </c>
      <c r="I17" s="10">
        <f>_xlfn.XLOOKUP(G17,[1]定价!$D$24:$D$1052,[1]定价!$I$24:$I$1052,0)*H17</f>
        <v>3.75</v>
      </c>
      <c r="M17" s="1" t="s">
        <v>24</v>
      </c>
      <c r="N17" s="1">
        <f>_xlfn.XLOOKUP(E17,备注!$E:$E,备注!$D:$D)</f>
        <v>6</v>
      </c>
      <c r="O17" s="1" t="s">
        <v>21</v>
      </c>
      <c r="P17" s="1">
        <f t="shared" si="1"/>
        <v>250</v>
      </c>
      <c r="S17" s="1" t="str">
        <f t="shared" si="2"/>
        <v>"ConditionType":6</v>
      </c>
      <c r="T17" s="1" t="str">
        <f t="shared" si="3"/>
        <v>"Param":[250]</v>
      </c>
      <c r="U17" s="1" t="str">
        <f t="shared" si="4"/>
        <v>{"ConditionType":6,"Param":[250]}</v>
      </c>
      <c r="W17" s="1">
        <f>_xlfn.XLOOKUP(G17,[2]配置!$D:$D,[2]配置!$B:$B)</f>
        <v>50002</v>
      </c>
      <c r="X17" s="1">
        <f t="shared" si="0"/>
        <v>150</v>
      </c>
      <c r="Y17" s="1" t="str">
        <f t="shared" si="5"/>
        <v>"ItemId":50002</v>
      </c>
      <c r="Z17" s="1" t="str">
        <f t="shared" si="5"/>
        <v>"Num":150</v>
      </c>
      <c r="AA17" s="1" t="str">
        <f t="shared" si="6"/>
        <v>{"ItemId":50002,"Num":150}</v>
      </c>
      <c r="AB17" s="1" t="str">
        <f t="shared" si="7"/>
        <v>[{"ItemId":50002,"Num":150}]</v>
      </c>
    </row>
    <row r="18" spans="4:28" x14ac:dyDescent="0.15">
      <c r="D18" s="8">
        <v>1001</v>
      </c>
      <c r="E18" s="8" t="s">
        <v>40</v>
      </c>
      <c r="F18" s="8">
        <v>275</v>
      </c>
      <c r="G18" s="9" t="s">
        <v>34</v>
      </c>
      <c r="H18" s="8">
        <v>150</v>
      </c>
      <c r="I18" s="10">
        <f>_xlfn.XLOOKUP(G18,[1]定价!$D$24:$D$1052,[1]定价!$I$24:$I$1052,0)*H18</f>
        <v>3.75</v>
      </c>
      <c r="M18" s="1" t="s">
        <v>24</v>
      </c>
      <c r="N18" s="1">
        <f>_xlfn.XLOOKUP(E18,备注!$E:$E,备注!$D:$D)</f>
        <v>6</v>
      </c>
      <c r="O18" s="1" t="s">
        <v>21</v>
      </c>
      <c r="P18" s="1">
        <f t="shared" si="1"/>
        <v>275</v>
      </c>
      <c r="S18" s="1" t="str">
        <f t="shared" si="2"/>
        <v>"ConditionType":6</v>
      </c>
      <c r="T18" s="1" t="str">
        <f t="shared" si="3"/>
        <v>"Param":[275]</v>
      </c>
      <c r="U18" s="1" t="str">
        <f t="shared" si="4"/>
        <v>{"ConditionType":6,"Param":[275]}</v>
      </c>
      <c r="W18" s="1">
        <f>_xlfn.XLOOKUP(G18,[2]配置!$D:$D,[2]配置!$B:$B)</f>
        <v>50002</v>
      </c>
      <c r="X18" s="1">
        <f t="shared" si="0"/>
        <v>150</v>
      </c>
      <c r="Y18" s="1" t="str">
        <f t="shared" si="5"/>
        <v>"ItemId":50002</v>
      </c>
      <c r="Z18" s="1" t="str">
        <f t="shared" si="5"/>
        <v>"Num":150</v>
      </c>
      <c r="AA18" s="1" t="str">
        <f t="shared" si="6"/>
        <v>{"ItemId":50002,"Num":150}</v>
      </c>
      <c r="AB18" s="1" t="str">
        <f t="shared" si="7"/>
        <v>[{"ItemId":50002,"Num":150}]</v>
      </c>
    </row>
    <row r="19" spans="4:28" x14ac:dyDescent="0.15">
      <c r="D19" s="8">
        <v>1001</v>
      </c>
      <c r="E19" s="8" t="s">
        <v>40</v>
      </c>
      <c r="F19" s="8">
        <v>300</v>
      </c>
      <c r="G19" s="9" t="s">
        <v>34</v>
      </c>
      <c r="H19" s="8">
        <v>300</v>
      </c>
      <c r="I19" s="10">
        <f>_xlfn.XLOOKUP(G19,[1]定价!$D$24:$D$1052,[1]定价!$I$24:$I$1052,0)*H19</f>
        <v>7.5</v>
      </c>
      <c r="M19" s="1" t="s">
        <v>24</v>
      </c>
      <c r="N19" s="1">
        <f>_xlfn.XLOOKUP(E19,备注!$E:$E,备注!$D:$D)</f>
        <v>6</v>
      </c>
      <c r="O19" s="1" t="s">
        <v>21</v>
      </c>
      <c r="P19" s="1">
        <f t="shared" si="1"/>
        <v>300</v>
      </c>
      <c r="S19" s="1" t="str">
        <f t="shared" si="2"/>
        <v>"ConditionType":6</v>
      </c>
      <c r="T19" s="1" t="str">
        <f t="shared" si="3"/>
        <v>"Param":[300]</v>
      </c>
      <c r="U19" s="1" t="str">
        <f t="shared" si="4"/>
        <v>{"ConditionType":6,"Param":[300]}</v>
      </c>
      <c r="W19" s="1">
        <f>_xlfn.XLOOKUP(G19,[2]配置!$D:$D,[2]配置!$B:$B)</f>
        <v>50002</v>
      </c>
      <c r="X19" s="1">
        <f t="shared" si="0"/>
        <v>300</v>
      </c>
      <c r="Y19" s="1" t="str">
        <f t="shared" si="5"/>
        <v>"ItemId":50002</v>
      </c>
      <c r="Z19" s="1" t="str">
        <f t="shared" si="5"/>
        <v>"Num":300</v>
      </c>
      <c r="AA19" s="1" t="str">
        <f t="shared" si="6"/>
        <v>{"ItemId":50002,"Num":300}</v>
      </c>
      <c r="AB19" s="1" t="str">
        <f t="shared" si="7"/>
        <v>[{"ItemId":50002,"Num":300}]</v>
      </c>
    </row>
    <row r="20" spans="4:28" x14ac:dyDescent="0.15">
      <c r="D20" s="8">
        <v>1001</v>
      </c>
      <c r="E20" s="8" t="s">
        <v>40</v>
      </c>
      <c r="F20" s="8">
        <v>350</v>
      </c>
      <c r="G20" s="9" t="s">
        <v>34</v>
      </c>
      <c r="H20" s="8">
        <v>300</v>
      </c>
      <c r="I20" s="10">
        <f>_xlfn.XLOOKUP(G20,[1]定价!$D$24:$D$1052,[1]定价!$I$24:$I$1052,0)*H20</f>
        <v>7.5</v>
      </c>
      <c r="M20" s="1" t="s">
        <v>24</v>
      </c>
      <c r="N20" s="1">
        <f>_xlfn.XLOOKUP(E20,备注!$E:$E,备注!$D:$D)</f>
        <v>6</v>
      </c>
      <c r="O20" s="1" t="s">
        <v>21</v>
      </c>
      <c r="P20" s="1">
        <f t="shared" si="1"/>
        <v>350</v>
      </c>
      <c r="S20" s="1" t="str">
        <f t="shared" si="2"/>
        <v>"ConditionType":6</v>
      </c>
      <c r="T20" s="1" t="str">
        <f t="shared" si="3"/>
        <v>"Param":[350]</v>
      </c>
      <c r="U20" s="1" t="str">
        <f t="shared" si="4"/>
        <v>{"ConditionType":6,"Param":[350]}</v>
      </c>
      <c r="W20" s="1">
        <f>_xlfn.XLOOKUP(G20,[2]配置!$D:$D,[2]配置!$B:$B)</f>
        <v>50002</v>
      </c>
      <c r="X20" s="1">
        <f t="shared" si="0"/>
        <v>300</v>
      </c>
      <c r="Y20" s="1" t="str">
        <f t="shared" si="5"/>
        <v>"ItemId":50002</v>
      </c>
      <c r="Z20" s="1" t="str">
        <f t="shared" si="5"/>
        <v>"Num":300</v>
      </c>
      <c r="AA20" s="1" t="str">
        <f t="shared" si="6"/>
        <v>{"ItemId":50002,"Num":300}</v>
      </c>
      <c r="AB20" s="1" t="str">
        <f t="shared" si="7"/>
        <v>[{"ItemId":50002,"Num":300}]</v>
      </c>
    </row>
    <row r="21" spans="4:28" x14ac:dyDescent="0.15">
      <c r="D21" s="8">
        <v>1001</v>
      </c>
      <c r="E21" s="8" t="s">
        <v>40</v>
      </c>
      <c r="F21" s="8">
        <v>400</v>
      </c>
      <c r="G21" s="9" t="s">
        <v>34</v>
      </c>
      <c r="H21" s="8">
        <v>300</v>
      </c>
      <c r="I21" s="10">
        <f>_xlfn.XLOOKUP(G21,[1]定价!$D$24:$D$1052,[1]定价!$I$24:$I$1052,0)*H21</f>
        <v>7.5</v>
      </c>
      <c r="M21" s="1" t="s">
        <v>24</v>
      </c>
      <c r="N21" s="1">
        <f>_xlfn.XLOOKUP(E21,备注!$E:$E,备注!$D:$D)</f>
        <v>6</v>
      </c>
      <c r="O21" s="1" t="s">
        <v>21</v>
      </c>
      <c r="P21" s="1">
        <f t="shared" si="1"/>
        <v>400</v>
      </c>
      <c r="S21" s="1" t="str">
        <f t="shared" si="2"/>
        <v>"ConditionType":6</v>
      </c>
      <c r="T21" s="1" t="str">
        <f t="shared" si="3"/>
        <v>"Param":[400]</v>
      </c>
      <c r="U21" s="1" t="str">
        <f t="shared" si="4"/>
        <v>{"ConditionType":6,"Param":[400]}</v>
      </c>
      <c r="W21" s="1">
        <f>_xlfn.XLOOKUP(G21,[2]配置!$D:$D,[2]配置!$B:$B)</f>
        <v>50002</v>
      </c>
      <c r="X21" s="1">
        <f t="shared" si="0"/>
        <v>300</v>
      </c>
      <c r="Y21" s="1" t="str">
        <f t="shared" si="5"/>
        <v>"ItemId":50002</v>
      </c>
      <c r="Z21" s="1" t="str">
        <f t="shared" si="5"/>
        <v>"Num":300</v>
      </c>
      <c r="AA21" s="1" t="str">
        <f t="shared" si="6"/>
        <v>{"ItemId":50002,"Num":300}</v>
      </c>
      <c r="AB21" s="1" t="str">
        <f t="shared" si="7"/>
        <v>[{"ItemId":50002,"Num":300}]</v>
      </c>
    </row>
    <row r="22" spans="4:28" x14ac:dyDescent="0.15">
      <c r="D22" s="8">
        <v>1001</v>
      </c>
      <c r="E22" s="8" t="s">
        <v>40</v>
      </c>
      <c r="F22" s="8">
        <v>450</v>
      </c>
      <c r="G22" s="9" t="s">
        <v>34</v>
      </c>
      <c r="H22" s="8">
        <v>300</v>
      </c>
      <c r="I22" s="10">
        <f>_xlfn.XLOOKUP(G22,[1]定价!$D$24:$D$1052,[1]定价!$I$24:$I$1052,0)*H22</f>
        <v>7.5</v>
      </c>
      <c r="M22" s="1" t="s">
        <v>24</v>
      </c>
      <c r="N22" s="1">
        <f>_xlfn.XLOOKUP(E22,备注!$E:$E,备注!$D:$D)</f>
        <v>6</v>
      </c>
      <c r="O22" s="1" t="s">
        <v>21</v>
      </c>
      <c r="P22" s="1">
        <f t="shared" si="1"/>
        <v>450</v>
      </c>
      <c r="S22" s="1" t="str">
        <f t="shared" si="2"/>
        <v>"ConditionType":6</v>
      </c>
      <c r="T22" s="1" t="str">
        <f t="shared" si="3"/>
        <v>"Param":[450]</v>
      </c>
      <c r="U22" s="1" t="str">
        <f t="shared" si="4"/>
        <v>{"ConditionType":6,"Param":[450]}</v>
      </c>
      <c r="W22" s="1">
        <f>_xlfn.XLOOKUP(G22,[2]配置!$D:$D,[2]配置!$B:$B)</f>
        <v>50002</v>
      </c>
      <c r="X22" s="1">
        <f t="shared" si="0"/>
        <v>300</v>
      </c>
      <c r="Y22" s="1" t="str">
        <f t="shared" si="5"/>
        <v>"ItemId":50002</v>
      </c>
      <c r="Z22" s="1" t="str">
        <f t="shared" si="5"/>
        <v>"Num":300</v>
      </c>
      <c r="AA22" s="1" t="str">
        <f t="shared" si="6"/>
        <v>{"ItemId":50002,"Num":300}</v>
      </c>
      <c r="AB22" s="1" t="str">
        <f t="shared" si="7"/>
        <v>[{"ItemId":50002,"Num":300}]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458-64DB-4450-9819-085AC934B8BE}">
  <dimension ref="D6:H36"/>
  <sheetViews>
    <sheetView workbookViewId="0">
      <selection activeCell="G10" sqref="G10"/>
    </sheetView>
  </sheetViews>
  <sheetFormatPr defaultRowHeight="13.5" x14ac:dyDescent="0.15"/>
  <cols>
    <col min="5" max="5" width="15.125" bestFit="1" customWidth="1"/>
    <col min="6" max="6" width="11.125" bestFit="1" customWidth="1"/>
  </cols>
  <sheetData>
    <row r="6" spans="4:8" x14ac:dyDescent="0.15">
      <c r="D6" s="6" t="s">
        <v>28</v>
      </c>
      <c r="E6" s="6" t="s">
        <v>29</v>
      </c>
      <c r="F6" s="6" t="s">
        <v>57</v>
      </c>
      <c r="G6" s="6" t="s">
        <v>58</v>
      </c>
      <c r="H6" s="6" t="s">
        <v>59</v>
      </c>
    </row>
    <row r="7" spans="4:8" x14ac:dyDescent="0.15">
      <c r="D7" s="8">
        <v>1</v>
      </c>
      <c r="E7" s="8" t="s">
        <v>33</v>
      </c>
      <c r="F7" s="8" t="s">
        <v>68</v>
      </c>
      <c r="G7" s="8"/>
      <c r="H7" s="8"/>
    </row>
    <row r="8" spans="4:8" x14ac:dyDescent="0.15">
      <c r="D8" s="8">
        <v>2</v>
      </c>
      <c r="E8" s="8" t="s">
        <v>35</v>
      </c>
      <c r="F8" s="8" t="s">
        <v>68</v>
      </c>
      <c r="G8" s="8"/>
      <c r="H8" s="8"/>
    </row>
    <row r="9" spans="4:8" x14ac:dyDescent="0.15">
      <c r="D9" s="8">
        <v>3</v>
      </c>
      <c r="E9" s="8" t="s">
        <v>36</v>
      </c>
      <c r="F9" s="8" t="s">
        <v>68</v>
      </c>
      <c r="G9" s="8"/>
      <c r="H9" s="8"/>
    </row>
    <row r="10" spans="4:8" x14ac:dyDescent="0.15">
      <c r="D10" s="8">
        <v>4</v>
      </c>
      <c r="E10" s="8" t="s">
        <v>37</v>
      </c>
      <c r="F10" s="8" t="s">
        <v>68</v>
      </c>
      <c r="G10" s="8"/>
      <c r="H10" s="8"/>
    </row>
    <row r="11" spans="4:8" x14ac:dyDescent="0.15">
      <c r="D11" s="8">
        <v>5</v>
      </c>
      <c r="E11" s="8" t="s">
        <v>38</v>
      </c>
      <c r="F11" s="8" t="s">
        <v>68</v>
      </c>
      <c r="G11" s="8"/>
      <c r="H11" s="8"/>
    </row>
    <row r="12" spans="4:8" x14ac:dyDescent="0.15">
      <c r="D12" s="8">
        <v>6</v>
      </c>
      <c r="E12" s="8" t="s">
        <v>40</v>
      </c>
      <c r="F12" s="8" t="s">
        <v>68</v>
      </c>
      <c r="G12" s="8"/>
      <c r="H12" s="8"/>
    </row>
    <row r="13" spans="4:8" x14ac:dyDescent="0.15">
      <c r="D13" s="8">
        <v>7</v>
      </c>
      <c r="E13" s="8" t="s">
        <v>41</v>
      </c>
      <c r="F13" s="8" t="s">
        <v>68</v>
      </c>
      <c r="G13" s="8"/>
      <c r="H13" s="8"/>
    </row>
    <row r="14" spans="4:8" x14ac:dyDescent="0.15">
      <c r="D14" s="8">
        <v>8</v>
      </c>
      <c r="E14" s="8" t="s">
        <v>42</v>
      </c>
      <c r="F14" s="8" t="s">
        <v>68</v>
      </c>
      <c r="G14" s="8"/>
      <c r="H14" s="8"/>
    </row>
    <row r="15" spans="4:8" x14ac:dyDescent="0.15">
      <c r="D15" s="8">
        <v>9</v>
      </c>
      <c r="E15" s="8" t="s">
        <v>43</v>
      </c>
      <c r="F15" s="8" t="s">
        <v>68</v>
      </c>
      <c r="G15" s="8"/>
      <c r="H15" s="8"/>
    </row>
    <row r="16" spans="4:8" x14ac:dyDescent="0.15">
      <c r="D16" s="8">
        <v>10</v>
      </c>
      <c r="E16" s="8" t="s">
        <v>44</v>
      </c>
      <c r="F16" s="8" t="s">
        <v>68</v>
      </c>
      <c r="G16" s="8"/>
      <c r="H16" s="8"/>
    </row>
    <row r="17" spans="4:8" x14ac:dyDescent="0.15">
      <c r="D17" s="8">
        <v>11</v>
      </c>
      <c r="E17" s="8" t="s">
        <v>48</v>
      </c>
      <c r="F17" s="8" t="s">
        <v>68</v>
      </c>
      <c r="G17" s="8"/>
      <c r="H17" s="8"/>
    </row>
    <row r="18" spans="4:8" x14ac:dyDescent="0.15">
      <c r="D18" s="8">
        <v>12</v>
      </c>
      <c r="E18" s="8" t="s">
        <v>49</v>
      </c>
      <c r="F18" s="8" t="s">
        <v>68</v>
      </c>
      <c r="G18" s="8"/>
      <c r="H18" s="8"/>
    </row>
    <row r="19" spans="4:8" x14ac:dyDescent="0.15">
      <c r="D19" s="8">
        <v>13</v>
      </c>
      <c r="E19" s="8" t="s">
        <v>50</v>
      </c>
      <c r="F19" s="8" t="s">
        <v>68</v>
      </c>
      <c r="G19" s="8"/>
      <c r="H19" s="8"/>
    </row>
    <row r="20" spans="4:8" x14ac:dyDescent="0.15">
      <c r="D20" s="8">
        <v>14</v>
      </c>
      <c r="E20" s="8" t="s">
        <v>51</v>
      </c>
      <c r="F20" s="8" t="s">
        <v>68</v>
      </c>
      <c r="G20" s="8"/>
      <c r="H20" s="8"/>
    </row>
    <row r="21" spans="4:8" x14ac:dyDescent="0.15">
      <c r="D21" s="8">
        <v>15</v>
      </c>
      <c r="E21" s="8" t="s">
        <v>52</v>
      </c>
      <c r="F21" s="8" t="s">
        <v>68</v>
      </c>
      <c r="G21" s="8"/>
      <c r="H21" s="8"/>
    </row>
    <row r="22" spans="4:8" x14ac:dyDescent="0.15">
      <c r="D22" s="8">
        <v>16</v>
      </c>
      <c r="E22" s="8" t="s">
        <v>53</v>
      </c>
      <c r="F22" s="8" t="s">
        <v>68</v>
      </c>
      <c r="G22" s="8"/>
      <c r="H22" s="8"/>
    </row>
    <row r="23" spans="4:8" x14ac:dyDescent="0.15">
      <c r="D23" s="8">
        <v>17</v>
      </c>
      <c r="E23" s="8" t="s">
        <v>54</v>
      </c>
      <c r="F23" s="8" t="s">
        <v>68</v>
      </c>
      <c r="G23" s="8"/>
      <c r="H23" s="8"/>
    </row>
    <row r="24" spans="4:8" x14ac:dyDescent="0.15">
      <c r="D24" s="8">
        <v>18</v>
      </c>
      <c r="E24" s="8" t="s">
        <v>45</v>
      </c>
      <c r="F24" s="8" t="s">
        <v>68</v>
      </c>
      <c r="G24" s="8"/>
      <c r="H24" s="8"/>
    </row>
    <row r="25" spans="4:8" x14ac:dyDescent="0.15">
      <c r="D25" s="8">
        <v>19</v>
      </c>
      <c r="E25" s="8" t="s">
        <v>55</v>
      </c>
      <c r="F25" s="8" t="s">
        <v>68</v>
      </c>
      <c r="G25" s="8" t="s">
        <v>60</v>
      </c>
      <c r="H25" s="8"/>
    </row>
    <row r="26" spans="4:8" x14ac:dyDescent="0.15">
      <c r="D26" s="8">
        <v>20</v>
      </c>
      <c r="E26" s="8" t="s">
        <v>56</v>
      </c>
      <c r="F26" s="8" t="s">
        <v>68</v>
      </c>
      <c r="G26" s="8" t="s">
        <v>61</v>
      </c>
      <c r="H26" s="8"/>
    </row>
    <row r="27" spans="4:8" x14ac:dyDescent="0.15">
      <c r="D27" s="8">
        <v>21</v>
      </c>
      <c r="E27" s="8" t="s">
        <v>66</v>
      </c>
      <c r="F27" s="8" t="s">
        <v>68</v>
      </c>
      <c r="G27" s="8"/>
      <c r="H27" s="8"/>
    </row>
    <row r="28" spans="4:8" x14ac:dyDescent="0.15">
      <c r="D28" s="8">
        <v>22</v>
      </c>
      <c r="E28" s="8" t="s">
        <v>67</v>
      </c>
      <c r="F28" s="8" t="s">
        <v>68</v>
      </c>
      <c r="G28" s="8"/>
      <c r="H28" s="8"/>
    </row>
    <row r="29" spans="4:8" x14ac:dyDescent="0.15">
      <c r="D29" s="8">
        <v>23</v>
      </c>
      <c r="E29" s="8"/>
      <c r="F29" s="8"/>
      <c r="G29" s="8"/>
      <c r="H29" s="8"/>
    </row>
    <row r="30" spans="4:8" x14ac:dyDescent="0.15">
      <c r="D30" s="8">
        <v>24</v>
      </c>
      <c r="E30" s="8"/>
      <c r="F30" s="8"/>
      <c r="G30" s="8"/>
      <c r="H30" s="8"/>
    </row>
    <row r="31" spans="4:8" x14ac:dyDescent="0.15">
      <c r="D31" s="8">
        <v>25</v>
      </c>
      <c r="E31" s="8"/>
      <c r="F31" s="8"/>
      <c r="G31" s="8"/>
      <c r="H31" s="8"/>
    </row>
    <row r="32" spans="4:8" x14ac:dyDescent="0.15">
      <c r="D32" s="8">
        <v>26</v>
      </c>
      <c r="E32" s="8"/>
      <c r="F32" s="8"/>
      <c r="G32" s="8"/>
      <c r="H32" s="8"/>
    </row>
    <row r="33" spans="4:8" x14ac:dyDescent="0.15">
      <c r="D33" s="8">
        <v>27</v>
      </c>
      <c r="E33" s="8"/>
      <c r="F33" s="8"/>
      <c r="G33" s="8"/>
      <c r="H33" s="8"/>
    </row>
    <row r="34" spans="4:8" x14ac:dyDescent="0.15">
      <c r="D34" s="8">
        <v>28</v>
      </c>
      <c r="E34" s="8"/>
      <c r="F34" s="8"/>
      <c r="G34" s="8"/>
      <c r="H34" s="8"/>
    </row>
    <row r="35" spans="4:8" x14ac:dyDescent="0.15">
      <c r="D35" s="8">
        <v>29</v>
      </c>
      <c r="E35" s="8"/>
      <c r="F35" s="8"/>
      <c r="G35" s="8"/>
      <c r="H35" s="8"/>
    </row>
    <row r="36" spans="4:8" x14ac:dyDescent="0.15">
      <c r="D36" s="8">
        <v>30</v>
      </c>
      <c r="E36" s="8"/>
      <c r="F36" s="8"/>
      <c r="G36" s="8"/>
      <c r="H36" s="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2025-04-22T03:24:32Z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