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D13C71B4-6BD6-4255-AE78-9DE854985C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  <sheet name="备注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36" i="1"/>
  <c r="A35" i="1"/>
  <c r="A34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39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5" i="1"/>
  <c r="F7" i="1"/>
  <c r="F8" i="1"/>
  <c r="F9" i="1"/>
  <c r="F10" i="1"/>
  <c r="F11" i="1"/>
  <c r="F12" i="1"/>
  <c r="F13" i="1"/>
  <c r="F6" i="1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53" i="2"/>
  <c r="L45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23" i="2"/>
  <c r="L10" i="2"/>
  <c r="L11" i="2"/>
  <c r="L12" i="2"/>
  <c r="L13" i="2"/>
  <c r="L14" i="2"/>
  <c r="L15" i="2"/>
  <c r="L16" i="2"/>
  <c r="L9" i="2"/>
  <c r="O9" i="2"/>
  <c r="G40" i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5" i="1"/>
  <c r="B60" i="1"/>
  <c r="B61" i="1"/>
  <c r="D40" i="1"/>
  <c r="B40" i="1" s="1"/>
  <c r="B41" i="1" s="1"/>
  <c r="B42" i="1" s="1"/>
  <c r="D41" i="1"/>
  <c r="D42" i="1"/>
  <c r="D43" i="1"/>
  <c r="B44" i="1" s="1"/>
  <c r="B45" i="1" s="1"/>
  <c r="B46" i="1" s="1"/>
  <c r="B47" i="1" s="1"/>
  <c r="D44" i="1"/>
  <c r="D45" i="1"/>
  <c r="D46" i="1"/>
  <c r="D47" i="1"/>
  <c r="D48" i="1"/>
  <c r="B48" i="1" s="1"/>
  <c r="D49" i="1"/>
  <c r="B49" i="1" s="1"/>
  <c r="D50" i="1"/>
  <c r="D51" i="1"/>
  <c r="D52" i="1"/>
  <c r="B52" i="1" s="1"/>
  <c r="B53" i="1" s="1"/>
  <c r="B54" i="1" s="1"/>
  <c r="B55" i="1" s="1"/>
  <c r="D53" i="1"/>
  <c r="D54" i="1"/>
  <c r="D55" i="1"/>
  <c r="B56" i="1" s="1"/>
  <c r="D56" i="1"/>
  <c r="D57" i="1"/>
  <c r="D58" i="1"/>
  <c r="D59" i="1"/>
  <c r="D60" i="1"/>
  <c r="D61" i="1"/>
  <c r="D62" i="1"/>
  <c r="D63" i="1"/>
  <c r="D64" i="1"/>
  <c r="B64" i="1" s="1"/>
  <c r="B65" i="1" s="1"/>
  <c r="B66" i="1" s="1"/>
  <c r="B67" i="1" s="1"/>
  <c r="D65" i="1"/>
  <c r="D66" i="1"/>
  <c r="D67" i="1"/>
  <c r="D68" i="1"/>
  <c r="D69" i="1"/>
  <c r="D70" i="1"/>
  <c r="D71" i="1"/>
  <c r="D72" i="1"/>
  <c r="B72" i="1" s="1"/>
  <c r="D73" i="1"/>
  <c r="D74" i="1"/>
  <c r="D75" i="1"/>
  <c r="B75" i="1" s="1"/>
  <c r="D76" i="1"/>
  <c r="B77" i="1" s="1"/>
  <c r="D77" i="1"/>
  <c r="D78" i="1"/>
  <c r="B78" i="1" s="1"/>
  <c r="D79" i="1"/>
  <c r="D39" i="1"/>
  <c r="B39" i="1" s="1"/>
  <c r="D16" i="1"/>
  <c r="D17" i="1"/>
  <c r="B18" i="1" s="1"/>
  <c r="D18" i="1"/>
  <c r="D19" i="1"/>
  <c r="D20" i="1"/>
  <c r="D21" i="1"/>
  <c r="D22" i="1"/>
  <c r="B22" i="1" s="1"/>
  <c r="A22" i="1" s="1"/>
  <c r="D23" i="1"/>
  <c r="B23" i="1" s="1"/>
  <c r="A23" i="1" s="1"/>
  <c r="D24" i="1"/>
  <c r="D25" i="1"/>
  <c r="D26" i="1"/>
  <c r="D27" i="1"/>
  <c r="D28" i="1"/>
  <c r="D29" i="1"/>
  <c r="D30" i="1"/>
  <c r="D31" i="1"/>
  <c r="D32" i="1"/>
  <c r="D33" i="1"/>
  <c r="D34" i="1"/>
  <c r="B34" i="1" s="1"/>
  <c r="D35" i="1"/>
  <c r="B35" i="1" s="1"/>
  <c r="D36" i="1"/>
  <c r="D37" i="1"/>
  <c r="D15" i="1"/>
  <c r="B15" i="1" s="1"/>
  <c r="B16" i="1" s="1"/>
  <c r="A16" i="1" s="1"/>
  <c r="D7" i="1"/>
  <c r="B7" i="1" s="1"/>
  <c r="D8" i="1"/>
  <c r="D9" i="1"/>
  <c r="B9" i="1" s="1"/>
  <c r="D10" i="1"/>
  <c r="B10" i="1" s="1"/>
  <c r="D11" i="1"/>
  <c r="D12" i="1"/>
  <c r="B12" i="1" s="1"/>
  <c r="D13" i="1"/>
  <c r="B13" i="1" s="1"/>
  <c r="D6" i="1"/>
  <c r="B6" i="1" s="1"/>
  <c r="Q24" i="2"/>
  <c r="Q25" i="2"/>
  <c r="Q26" i="2"/>
  <c r="Q27" i="2"/>
  <c r="Q28" i="2"/>
  <c r="Q29" i="2"/>
  <c r="Q30" i="2"/>
  <c r="Q31" i="2"/>
  <c r="U31" i="2" s="1"/>
  <c r="Q32" i="2"/>
  <c r="Q33" i="2"/>
  <c r="U33" i="2" s="1"/>
  <c r="Q34" i="2"/>
  <c r="Q35" i="2"/>
  <c r="U35" i="2" s="1"/>
  <c r="Q36" i="2"/>
  <c r="Q37" i="2"/>
  <c r="Q38" i="2"/>
  <c r="Q39" i="2"/>
  <c r="Q40" i="2"/>
  <c r="Q41" i="2"/>
  <c r="U41" i="2" s="1"/>
  <c r="Q42" i="2"/>
  <c r="Q43" i="2"/>
  <c r="U43" i="2" s="1"/>
  <c r="Q44" i="2"/>
  <c r="Q45" i="2"/>
  <c r="U45" i="2" s="1"/>
  <c r="Q23" i="2"/>
  <c r="O24" i="2"/>
  <c r="T24" i="2" s="1"/>
  <c r="V24" i="2" s="1"/>
  <c r="E16" i="1" s="1"/>
  <c r="U24" i="2"/>
  <c r="X24" i="2"/>
  <c r="Z24" i="2" s="1"/>
  <c r="AB24" i="2" s="1"/>
  <c r="AC24" i="2" s="1"/>
  <c r="H16" i="1" s="1"/>
  <c r="Y24" i="2"/>
  <c r="AA24" i="2"/>
  <c r="O25" i="2"/>
  <c r="T25" i="2" s="1"/>
  <c r="U25" i="2"/>
  <c r="X25" i="2"/>
  <c r="Z25" i="2" s="1"/>
  <c r="Y25" i="2"/>
  <c r="AA25" i="2" s="1"/>
  <c r="O26" i="2"/>
  <c r="T26" i="2" s="1"/>
  <c r="U26" i="2"/>
  <c r="X26" i="2"/>
  <c r="Z26" i="2" s="1"/>
  <c r="AB26" i="2" s="1"/>
  <c r="AC26" i="2" s="1"/>
  <c r="H18" i="1" s="1"/>
  <c r="Y26" i="2"/>
  <c r="AA26" i="2"/>
  <c r="O27" i="2"/>
  <c r="T27" i="2" s="1"/>
  <c r="U27" i="2"/>
  <c r="X27" i="2"/>
  <c r="Z27" i="2" s="1"/>
  <c r="Y27" i="2"/>
  <c r="AA27" i="2" s="1"/>
  <c r="O28" i="2"/>
  <c r="T28" i="2" s="1"/>
  <c r="U28" i="2"/>
  <c r="X28" i="2"/>
  <c r="Z28" i="2" s="1"/>
  <c r="Y28" i="2"/>
  <c r="AA28" i="2" s="1"/>
  <c r="O29" i="2"/>
  <c r="T29" i="2" s="1"/>
  <c r="V29" i="2" s="1"/>
  <c r="E21" i="1" s="1"/>
  <c r="U29" i="2"/>
  <c r="X29" i="2"/>
  <c r="Z29" i="2" s="1"/>
  <c r="AB29" i="2" s="1"/>
  <c r="AC29" i="2" s="1"/>
  <c r="H21" i="1" s="1"/>
  <c r="Y29" i="2"/>
  <c r="AA29" i="2" s="1"/>
  <c r="O30" i="2"/>
  <c r="T30" i="2" s="1"/>
  <c r="U30" i="2"/>
  <c r="X30" i="2"/>
  <c r="Z30" i="2" s="1"/>
  <c r="Y30" i="2"/>
  <c r="AA30" i="2"/>
  <c r="O31" i="2"/>
  <c r="T31" i="2" s="1"/>
  <c r="X31" i="2"/>
  <c r="Z31" i="2" s="1"/>
  <c r="Y31" i="2"/>
  <c r="AA31" i="2"/>
  <c r="O32" i="2"/>
  <c r="T32" i="2" s="1"/>
  <c r="U32" i="2"/>
  <c r="X32" i="2"/>
  <c r="Z32" i="2" s="1"/>
  <c r="Y32" i="2"/>
  <c r="AA32" i="2"/>
  <c r="O33" i="2"/>
  <c r="T33" i="2" s="1"/>
  <c r="X33" i="2"/>
  <c r="Z33" i="2" s="1"/>
  <c r="AB33" i="2" s="1"/>
  <c r="AC33" i="2" s="1"/>
  <c r="H25" i="1" s="1"/>
  <c r="Y33" i="2"/>
  <c r="AA33" i="2" s="1"/>
  <c r="O34" i="2"/>
  <c r="T34" i="2" s="1"/>
  <c r="U34" i="2"/>
  <c r="X34" i="2"/>
  <c r="Z34" i="2" s="1"/>
  <c r="AB34" i="2" s="1"/>
  <c r="AC34" i="2" s="1"/>
  <c r="H26" i="1" s="1"/>
  <c r="Y34" i="2"/>
  <c r="AA34" i="2"/>
  <c r="O35" i="2"/>
  <c r="T35" i="2" s="1"/>
  <c r="X35" i="2"/>
  <c r="Z35" i="2" s="1"/>
  <c r="AB35" i="2" s="1"/>
  <c r="AC35" i="2" s="1"/>
  <c r="H27" i="1" s="1"/>
  <c r="Y35" i="2"/>
  <c r="AA35" i="2" s="1"/>
  <c r="O36" i="2"/>
  <c r="T36" i="2" s="1"/>
  <c r="U36" i="2"/>
  <c r="X36" i="2"/>
  <c r="Z36" i="2" s="1"/>
  <c r="AB36" i="2" s="1"/>
  <c r="AC36" i="2" s="1"/>
  <c r="H28" i="1" s="1"/>
  <c r="Y36" i="2"/>
  <c r="AA36" i="2"/>
  <c r="O37" i="2"/>
  <c r="T37" i="2" s="1"/>
  <c r="U37" i="2"/>
  <c r="X37" i="2"/>
  <c r="Z37" i="2" s="1"/>
  <c r="Y37" i="2"/>
  <c r="AA37" i="2" s="1"/>
  <c r="O38" i="2"/>
  <c r="T38" i="2" s="1"/>
  <c r="U38" i="2"/>
  <c r="X38" i="2"/>
  <c r="Z38" i="2" s="1"/>
  <c r="AB38" i="2" s="1"/>
  <c r="AC38" i="2" s="1"/>
  <c r="H30" i="1" s="1"/>
  <c r="Y38" i="2"/>
  <c r="AA38" i="2"/>
  <c r="O39" i="2"/>
  <c r="T39" i="2" s="1"/>
  <c r="U39" i="2"/>
  <c r="X39" i="2"/>
  <c r="Z39" i="2" s="1"/>
  <c r="Y39" i="2"/>
  <c r="AA39" i="2" s="1"/>
  <c r="O40" i="2"/>
  <c r="T40" i="2" s="1"/>
  <c r="V40" i="2" s="1"/>
  <c r="E32" i="1" s="1"/>
  <c r="U40" i="2"/>
  <c r="X40" i="2"/>
  <c r="Z40" i="2" s="1"/>
  <c r="Y40" i="2"/>
  <c r="AA40" i="2" s="1"/>
  <c r="O41" i="2"/>
  <c r="T41" i="2" s="1"/>
  <c r="X41" i="2"/>
  <c r="Z41" i="2" s="1"/>
  <c r="Y41" i="2"/>
  <c r="AA41" i="2" s="1"/>
  <c r="O42" i="2"/>
  <c r="T42" i="2" s="1"/>
  <c r="U42" i="2"/>
  <c r="X42" i="2"/>
  <c r="Z42" i="2" s="1"/>
  <c r="AB42" i="2" s="1"/>
  <c r="AC42" i="2" s="1"/>
  <c r="H34" i="1" s="1"/>
  <c r="Y42" i="2"/>
  <c r="AA42" i="2"/>
  <c r="O43" i="2"/>
  <c r="T43" i="2" s="1"/>
  <c r="X43" i="2"/>
  <c r="Z43" i="2" s="1"/>
  <c r="Y43" i="2"/>
  <c r="AA43" i="2" s="1"/>
  <c r="O44" i="2"/>
  <c r="T44" i="2" s="1"/>
  <c r="U44" i="2"/>
  <c r="X44" i="2"/>
  <c r="Z44" i="2" s="1"/>
  <c r="Y44" i="2"/>
  <c r="AA44" i="2" s="1"/>
  <c r="O45" i="2"/>
  <c r="T45" i="2" s="1"/>
  <c r="X45" i="2"/>
  <c r="Z45" i="2" s="1"/>
  <c r="AB45" i="2" s="1"/>
  <c r="AC45" i="2" s="1"/>
  <c r="H37" i="1" s="1"/>
  <c r="Y45" i="2"/>
  <c r="AA45" i="2" s="1"/>
  <c r="AB32" i="2" l="1"/>
  <c r="AC32" i="2" s="1"/>
  <c r="H24" i="1" s="1"/>
  <c r="B26" i="1"/>
  <c r="AB37" i="2"/>
  <c r="AC37" i="2" s="1"/>
  <c r="H29" i="1" s="1"/>
  <c r="B24" i="1"/>
  <c r="B25" i="1" s="1"/>
  <c r="A25" i="1" s="1"/>
  <c r="B43" i="1"/>
  <c r="AB44" i="2"/>
  <c r="AC44" i="2" s="1"/>
  <c r="H36" i="1" s="1"/>
  <c r="AB31" i="2"/>
  <c r="AC31" i="2" s="1"/>
  <c r="H23" i="1" s="1"/>
  <c r="B50" i="1"/>
  <c r="B51" i="1" s="1"/>
  <c r="B62" i="1"/>
  <c r="B63" i="1" s="1"/>
  <c r="B74" i="1"/>
  <c r="AB30" i="2"/>
  <c r="AC30" i="2" s="1"/>
  <c r="H22" i="1" s="1"/>
  <c r="AB40" i="2"/>
  <c r="AC40" i="2" s="1"/>
  <c r="H32" i="1" s="1"/>
  <c r="AB28" i="2"/>
  <c r="AC28" i="2" s="1"/>
  <c r="H20" i="1" s="1"/>
  <c r="B11" i="1"/>
  <c r="B30" i="1"/>
  <c r="B31" i="1" s="1"/>
  <c r="AB43" i="2"/>
  <c r="AC43" i="2" s="1"/>
  <c r="H35" i="1" s="1"/>
  <c r="AB25" i="2"/>
  <c r="AC25" i="2" s="1"/>
  <c r="H17" i="1" s="1"/>
  <c r="B57" i="1"/>
  <c r="B58" i="1" s="1"/>
  <c r="B59" i="1" s="1"/>
  <c r="B8" i="1"/>
  <c r="B68" i="1"/>
  <c r="B69" i="1" s="1"/>
  <c r="B70" i="1" s="1"/>
  <c r="B71" i="1" s="1"/>
  <c r="B27" i="1"/>
  <c r="A27" i="1" s="1"/>
  <c r="A26" i="1"/>
  <c r="B19" i="1"/>
  <c r="A18" i="1"/>
  <c r="A30" i="1"/>
  <c r="B73" i="1"/>
  <c r="A15" i="1"/>
  <c r="B79" i="1"/>
  <c r="B17" i="1"/>
  <c r="A17" i="1" s="1"/>
  <c r="B76" i="1"/>
  <c r="B36" i="1"/>
  <c r="B37" i="1" s="1"/>
  <c r="V28" i="2"/>
  <c r="E20" i="1" s="1"/>
  <c r="V34" i="2"/>
  <c r="E26" i="1" s="1"/>
  <c r="B20" i="1"/>
  <c r="A19" i="1"/>
  <c r="A24" i="1"/>
  <c r="V38" i="2"/>
  <c r="E30" i="1" s="1"/>
  <c r="V26" i="2"/>
  <c r="E18" i="1" s="1"/>
  <c r="V42" i="2"/>
  <c r="E34" i="1" s="1"/>
  <c r="V44" i="2"/>
  <c r="E36" i="1" s="1"/>
  <c r="V37" i="2"/>
  <c r="E29" i="1" s="1"/>
  <c r="V25" i="2"/>
  <c r="E17" i="1" s="1"/>
  <c r="V39" i="2"/>
  <c r="E31" i="1" s="1"/>
  <c r="V35" i="2"/>
  <c r="E27" i="1" s="1"/>
  <c r="V33" i="2"/>
  <c r="E25" i="1" s="1"/>
  <c r="V41" i="2"/>
  <c r="E33" i="1" s="1"/>
  <c r="V32" i="2"/>
  <c r="E24" i="1" s="1"/>
  <c r="V27" i="2"/>
  <c r="E19" i="1" s="1"/>
  <c r="V30" i="2"/>
  <c r="E22" i="1" s="1"/>
  <c r="V36" i="2"/>
  <c r="E28" i="1" s="1"/>
  <c r="V31" i="2"/>
  <c r="E23" i="1" s="1"/>
  <c r="V43" i="2"/>
  <c r="E35" i="1" s="1"/>
  <c r="V45" i="2"/>
  <c r="E37" i="1" s="1"/>
  <c r="AB27" i="2"/>
  <c r="AC27" i="2" s="1"/>
  <c r="H19" i="1" s="1"/>
  <c r="AB41" i="2"/>
  <c r="AC41" i="2" s="1"/>
  <c r="H33" i="1" s="1"/>
  <c r="AB39" i="2"/>
  <c r="AC39" i="2" s="1"/>
  <c r="H31" i="1" s="1"/>
  <c r="B32" i="1" l="1"/>
  <c r="A31" i="1"/>
  <c r="B28" i="1"/>
  <c r="B29" i="1"/>
  <c r="A29" i="1" s="1"/>
  <c r="A28" i="1"/>
  <c r="B33" i="1"/>
  <c r="A33" i="1" s="1"/>
  <c r="A32" i="1"/>
  <c r="B21" i="1"/>
  <c r="A21" i="1" s="1"/>
  <c r="A20" i="1"/>
  <c r="Y23" i="2" l="1"/>
  <c r="AA23" i="2" s="1"/>
  <c r="X23" i="2"/>
  <c r="Z23" i="2" s="1"/>
  <c r="AB23" i="2" s="1"/>
  <c r="AC23" i="2" s="1"/>
  <c r="H15" i="1" s="1"/>
  <c r="U23" i="2"/>
  <c r="O23" i="2"/>
  <c r="T23" i="2" s="1"/>
  <c r="O10" i="2"/>
  <c r="O11" i="2"/>
  <c r="O12" i="2"/>
  <c r="O13" i="2"/>
  <c r="O14" i="2"/>
  <c r="O15" i="2"/>
  <c r="O16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53" i="2"/>
  <c r="V23" i="2" l="1"/>
  <c r="E15" i="1" s="1"/>
  <c r="X54" i="2" l="1"/>
  <c r="Z54" i="2" s="1"/>
  <c r="Y54" i="2"/>
  <c r="AA54" i="2" s="1"/>
  <c r="X55" i="2"/>
  <c r="Z55" i="2" s="1"/>
  <c r="AB55" i="2" s="1"/>
  <c r="AC55" i="2" s="1"/>
  <c r="H41" i="1" s="1"/>
  <c r="Y55" i="2"/>
  <c r="AA55" i="2"/>
  <c r="X56" i="2"/>
  <c r="Z56" i="2" s="1"/>
  <c r="Y56" i="2"/>
  <c r="AA56" i="2" s="1"/>
  <c r="X57" i="2"/>
  <c r="Z57" i="2" s="1"/>
  <c r="Y57" i="2"/>
  <c r="AA57" i="2" s="1"/>
  <c r="X58" i="2"/>
  <c r="Z58" i="2" s="1"/>
  <c r="Y58" i="2"/>
  <c r="AA58" i="2" s="1"/>
  <c r="X59" i="2"/>
  <c r="Z59" i="2" s="1"/>
  <c r="Y59" i="2"/>
  <c r="AA59" i="2" s="1"/>
  <c r="X60" i="2"/>
  <c r="Z60" i="2" s="1"/>
  <c r="Y60" i="2"/>
  <c r="AA60" i="2" s="1"/>
  <c r="X61" i="2"/>
  <c r="Z61" i="2" s="1"/>
  <c r="Y61" i="2"/>
  <c r="AA61" i="2" s="1"/>
  <c r="X62" i="2"/>
  <c r="Z62" i="2" s="1"/>
  <c r="Y62" i="2"/>
  <c r="AA62" i="2" s="1"/>
  <c r="X63" i="2"/>
  <c r="Z63" i="2" s="1"/>
  <c r="Y63" i="2"/>
  <c r="AA63" i="2" s="1"/>
  <c r="X64" i="2"/>
  <c r="Z64" i="2" s="1"/>
  <c r="Y64" i="2"/>
  <c r="AA64" i="2" s="1"/>
  <c r="X65" i="2"/>
  <c r="Z65" i="2" s="1"/>
  <c r="Y65" i="2"/>
  <c r="AA65" i="2" s="1"/>
  <c r="X66" i="2"/>
  <c r="Z66" i="2" s="1"/>
  <c r="Y66" i="2"/>
  <c r="AA66" i="2" s="1"/>
  <c r="X67" i="2"/>
  <c r="Z67" i="2" s="1"/>
  <c r="Y67" i="2"/>
  <c r="AA67" i="2" s="1"/>
  <c r="X68" i="2"/>
  <c r="Z68" i="2" s="1"/>
  <c r="Y68" i="2"/>
  <c r="AA68" i="2" s="1"/>
  <c r="X69" i="2"/>
  <c r="Z69" i="2" s="1"/>
  <c r="Y69" i="2"/>
  <c r="AA69" i="2"/>
  <c r="X70" i="2"/>
  <c r="Z70" i="2" s="1"/>
  <c r="Y70" i="2"/>
  <c r="AA70" i="2" s="1"/>
  <c r="X71" i="2"/>
  <c r="Z71" i="2" s="1"/>
  <c r="Y71" i="2"/>
  <c r="AA71" i="2" s="1"/>
  <c r="X72" i="2"/>
  <c r="Z72" i="2" s="1"/>
  <c r="Y72" i="2"/>
  <c r="AA72" i="2" s="1"/>
  <c r="X73" i="2"/>
  <c r="Z73" i="2" s="1"/>
  <c r="Y73" i="2"/>
  <c r="AA73" i="2" s="1"/>
  <c r="X74" i="2"/>
  <c r="Z74" i="2" s="1"/>
  <c r="Y74" i="2"/>
  <c r="AA74" i="2" s="1"/>
  <c r="X75" i="2"/>
  <c r="Z75" i="2" s="1"/>
  <c r="Y75" i="2"/>
  <c r="AA75" i="2" s="1"/>
  <c r="X76" i="2"/>
  <c r="Z76" i="2" s="1"/>
  <c r="Y76" i="2"/>
  <c r="AA76" i="2" s="1"/>
  <c r="X77" i="2"/>
  <c r="Z77" i="2" s="1"/>
  <c r="Y77" i="2"/>
  <c r="AA77" i="2" s="1"/>
  <c r="X78" i="2"/>
  <c r="Z78" i="2" s="1"/>
  <c r="Y78" i="2"/>
  <c r="AA78" i="2" s="1"/>
  <c r="X79" i="2"/>
  <c r="Z79" i="2" s="1"/>
  <c r="Y79" i="2"/>
  <c r="AA79" i="2" s="1"/>
  <c r="X80" i="2"/>
  <c r="Z80" i="2" s="1"/>
  <c r="Y80" i="2"/>
  <c r="AA80" i="2" s="1"/>
  <c r="X81" i="2"/>
  <c r="Z81" i="2" s="1"/>
  <c r="Y81" i="2"/>
  <c r="AA81" i="2" s="1"/>
  <c r="X82" i="2"/>
  <c r="Z82" i="2" s="1"/>
  <c r="Y82" i="2"/>
  <c r="AA82" i="2"/>
  <c r="X83" i="2"/>
  <c r="Z83" i="2" s="1"/>
  <c r="Y83" i="2"/>
  <c r="AA83" i="2" s="1"/>
  <c r="X84" i="2"/>
  <c r="Z84" i="2" s="1"/>
  <c r="Y84" i="2"/>
  <c r="AA84" i="2" s="1"/>
  <c r="X85" i="2"/>
  <c r="Z85" i="2" s="1"/>
  <c r="Y85" i="2"/>
  <c r="AA85" i="2" s="1"/>
  <c r="X86" i="2"/>
  <c r="Z86" i="2" s="1"/>
  <c r="Y86" i="2"/>
  <c r="AA86" i="2" s="1"/>
  <c r="X87" i="2"/>
  <c r="Z87" i="2" s="1"/>
  <c r="Y87" i="2"/>
  <c r="AA87" i="2" s="1"/>
  <c r="X88" i="2"/>
  <c r="Z88" i="2" s="1"/>
  <c r="Y88" i="2"/>
  <c r="AA88" i="2" s="1"/>
  <c r="X89" i="2"/>
  <c r="Z89" i="2" s="1"/>
  <c r="Y89" i="2"/>
  <c r="AA89" i="2" s="1"/>
  <c r="X90" i="2"/>
  <c r="Z90" i="2" s="1"/>
  <c r="Y90" i="2"/>
  <c r="AA90" i="2" s="1"/>
  <c r="X91" i="2"/>
  <c r="Z91" i="2" s="1"/>
  <c r="Y91" i="2"/>
  <c r="AA91" i="2" s="1"/>
  <c r="X92" i="2"/>
  <c r="Z92" i="2" s="1"/>
  <c r="Y92" i="2"/>
  <c r="AA92" i="2" s="1"/>
  <c r="X93" i="2"/>
  <c r="Z93" i="2" s="1"/>
  <c r="Y93" i="2"/>
  <c r="AA93" i="2" s="1"/>
  <c r="Y53" i="2"/>
  <c r="AA53" i="2" s="1"/>
  <c r="X53" i="2"/>
  <c r="Z53" i="2" s="1"/>
  <c r="Y10" i="2"/>
  <c r="AA10" i="2" s="1"/>
  <c r="Y11" i="2"/>
  <c r="AA11" i="2" s="1"/>
  <c r="Y12" i="2"/>
  <c r="AA12" i="2" s="1"/>
  <c r="Y13" i="2"/>
  <c r="AA13" i="2" s="1"/>
  <c r="Y14" i="2"/>
  <c r="AA14" i="2" s="1"/>
  <c r="Y15" i="2"/>
  <c r="AA15" i="2" s="1"/>
  <c r="Y16" i="2"/>
  <c r="AA16" i="2" s="1"/>
  <c r="Y9" i="2"/>
  <c r="X10" i="2"/>
  <c r="Z10" i="2" s="1"/>
  <c r="X11" i="2"/>
  <c r="Z11" i="2" s="1"/>
  <c r="X12" i="2"/>
  <c r="Z12" i="2" s="1"/>
  <c r="X13" i="2"/>
  <c r="Z13" i="2" s="1"/>
  <c r="X14" i="2"/>
  <c r="Z14" i="2" s="1"/>
  <c r="X15" i="2"/>
  <c r="Z15" i="2" s="1"/>
  <c r="X16" i="2"/>
  <c r="Z16" i="2" s="1"/>
  <c r="X9" i="2"/>
  <c r="G7" i="1"/>
  <c r="G8" i="1"/>
  <c r="G9" i="1"/>
  <c r="G10" i="1"/>
  <c r="G11" i="1"/>
  <c r="G12" i="1"/>
  <c r="G13" i="1"/>
  <c r="G6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39" i="1"/>
  <c r="AB86" i="2" l="1"/>
  <c r="AC86" i="2" s="1"/>
  <c r="H72" i="1" s="1"/>
  <c r="AB69" i="2"/>
  <c r="AC69" i="2" s="1"/>
  <c r="H55" i="1" s="1"/>
  <c r="AB59" i="2"/>
  <c r="AC59" i="2" s="1"/>
  <c r="H45" i="1" s="1"/>
  <c r="AB90" i="2"/>
  <c r="AC90" i="2" s="1"/>
  <c r="H76" i="1" s="1"/>
  <c r="AB74" i="2"/>
  <c r="AC74" i="2" s="1"/>
  <c r="H60" i="1" s="1"/>
  <c r="AB65" i="2"/>
  <c r="AC65" i="2" s="1"/>
  <c r="H51" i="1" s="1"/>
  <c r="AB63" i="2"/>
  <c r="AC63" i="2" s="1"/>
  <c r="H49" i="1" s="1"/>
  <c r="AB14" i="2"/>
  <c r="AC14" i="2" s="1"/>
  <c r="H11" i="1" s="1"/>
  <c r="AB82" i="2"/>
  <c r="AC82" i="2" s="1"/>
  <c r="H68" i="1" s="1"/>
  <c r="AB71" i="2"/>
  <c r="AC71" i="2" s="1"/>
  <c r="H57" i="1" s="1"/>
  <c r="AB78" i="2"/>
  <c r="AC78" i="2" s="1"/>
  <c r="H64" i="1" s="1"/>
  <c r="AB88" i="2"/>
  <c r="AC88" i="2" s="1"/>
  <c r="H74" i="1" s="1"/>
  <c r="AB67" i="2"/>
  <c r="AC67" i="2" s="1"/>
  <c r="H53" i="1" s="1"/>
  <c r="AB70" i="2"/>
  <c r="AC70" i="2" s="1"/>
  <c r="H56" i="1" s="1"/>
  <c r="AB57" i="2"/>
  <c r="AC57" i="2" s="1"/>
  <c r="H43" i="1" s="1"/>
  <c r="AB66" i="2"/>
  <c r="AC66" i="2" s="1"/>
  <c r="H52" i="1" s="1"/>
  <c r="AB89" i="2"/>
  <c r="AC89" i="2" s="1"/>
  <c r="H75" i="1" s="1"/>
  <c r="AB81" i="2"/>
  <c r="AC81" i="2" s="1"/>
  <c r="H67" i="1" s="1"/>
  <c r="AB77" i="2"/>
  <c r="AC77" i="2" s="1"/>
  <c r="H63" i="1" s="1"/>
  <c r="AB73" i="2"/>
  <c r="AC73" i="2" s="1"/>
  <c r="H59" i="1" s="1"/>
  <c r="AB61" i="2"/>
  <c r="AC61" i="2" s="1"/>
  <c r="H47" i="1" s="1"/>
  <c r="AB85" i="2"/>
  <c r="AC85" i="2" s="1"/>
  <c r="H71" i="1" s="1"/>
  <c r="AB11" i="2"/>
  <c r="AC11" i="2" s="1"/>
  <c r="H8" i="1" s="1"/>
  <c r="AB93" i="2"/>
  <c r="AC93" i="2" s="1"/>
  <c r="H79" i="1" s="1"/>
  <c r="AB80" i="2"/>
  <c r="AC80" i="2" s="1"/>
  <c r="H66" i="1" s="1"/>
  <c r="AB76" i="2"/>
  <c r="AC76" i="2" s="1"/>
  <c r="H62" i="1" s="1"/>
  <c r="AB72" i="2"/>
  <c r="AC72" i="2" s="1"/>
  <c r="H58" i="1" s="1"/>
  <c r="AB84" i="2"/>
  <c r="AC84" i="2" s="1"/>
  <c r="H70" i="1" s="1"/>
  <c r="AB10" i="2"/>
  <c r="AC10" i="2" s="1"/>
  <c r="H7" i="1" s="1"/>
  <c r="AB68" i="2"/>
  <c r="AC68" i="2" s="1"/>
  <c r="H54" i="1" s="1"/>
  <c r="AB92" i="2"/>
  <c r="AC92" i="2" s="1"/>
  <c r="H78" i="1" s="1"/>
  <c r="AB91" i="2"/>
  <c r="AC91" i="2" s="1"/>
  <c r="H77" i="1" s="1"/>
  <c r="AB87" i="2"/>
  <c r="AC87" i="2" s="1"/>
  <c r="H73" i="1" s="1"/>
  <c r="AB83" i="2"/>
  <c r="AC83" i="2" s="1"/>
  <c r="H69" i="1" s="1"/>
  <c r="AB79" i="2"/>
  <c r="AC79" i="2" s="1"/>
  <c r="H65" i="1" s="1"/>
  <c r="AB75" i="2"/>
  <c r="AC75" i="2" s="1"/>
  <c r="H61" i="1" s="1"/>
  <c r="AB13" i="2"/>
  <c r="AC13" i="2" s="1"/>
  <c r="H10" i="1" s="1"/>
  <c r="AB16" i="2"/>
  <c r="AC16" i="2" s="1"/>
  <c r="H13" i="1" s="1"/>
  <c r="AB60" i="2"/>
  <c r="AC60" i="2" s="1"/>
  <c r="H46" i="1" s="1"/>
  <c r="AB56" i="2"/>
  <c r="AC56" i="2" s="1"/>
  <c r="H42" i="1" s="1"/>
  <c r="AB64" i="2"/>
  <c r="AC64" i="2" s="1"/>
  <c r="H50" i="1" s="1"/>
  <c r="AB62" i="2"/>
  <c r="AC62" i="2" s="1"/>
  <c r="H48" i="1" s="1"/>
  <c r="AB58" i="2"/>
  <c r="AC58" i="2" s="1"/>
  <c r="H44" i="1" s="1"/>
  <c r="AB54" i="2"/>
  <c r="AC54" i="2" s="1"/>
  <c r="H40" i="1" s="1"/>
  <c r="AB53" i="2"/>
  <c r="AC53" i="2" s="1"/>
  <c r="H39" i="1" s="1"/>
  <c r="AB12" i="2"/>
  <c r="AC12" i="2" s="1"/>
  <c r="H9" i="1" s="1"/>
  <c r="AB15" i="2"/>
  <c r="AC15" i="2" s="1"/>
  <c r="H12" i="1" s="1"/>
  <c r="Q54" i="2"/>
  <c r="U54" i="2" s="1"/>
  <c r="Q55" i="2"/>
  <c r="U55" i="2" s="1"/>
  <c r="Q56" i="2"/>
  <c r="U56" i="2" s="1"/>
  <c r="Q57" i="2"/>
  <c r="U57" i="2" s="1"/>
  <c r="Q58" i="2"/>
  <c r="U58" i="2" s="1"/>
  <c r="Q59" i="2"/>
  <c r="U59" i="2" s="1"/>
  <c r="Q60" i="2"/>
  <c r="U60" i="2" s="1"/>
  <c r="Q61" i="2"/>
  <c r="U61" i="2" s="1"/>
  <c r="Q62" i="2"/>
  <c r="U62" i="2" s="1"/>
  <c r="Q63" i="2"/>
  <c r="U63" i="2" s="1"/>
  <c r="Q64" i="2"/>
  <c r="U64" i="2" s="1"/>
  <c r="Q65" i="2"/>
  <c r="U65" i="2" s="1"/>
  <c r="Q66" i="2"/>
  <c r="U66" i="2" s="1"/>
  <c r="Q67" i="2"/>
  <c r="U67" i="2" s="1"/>
  <c r="Q68" i="2"/>
  <c r="U68" i="2" s="1"/>
  <c r="Q69" i="2"/>
  <c r="U69" i="2" s="1"/>
  <c r="Q70" i="2"/>
  <c r="U70" i="2" s="1"/>
  <c r="Q71" i="2"/>
  <c r="U71" i="2" s="1"/>
  <c r="Q72" i="2"/>
  <c r="U72" i="2" s="1"/>
  <c r="Q73" i="2"/>
  <c r="U73" i="2" s="1"/>
  <c r="Q74" i="2"/>
  <c r="U74" i="2" s="1"/>
  <c r="Q75" i="2"/>
  <c r="U75" i="2" s="1"/>
  <c r="Q76" i="2"/>
  <c r="U76" i="2" s="1"/>
  <c r="Q77" i="2"/>
  <c r="U77" i="2" s="1"/>
  <c r="Q78" i="2"/>
  <c r="U78" i="2" s="1"/>
  <c r="Q79" i="2"/>
  <c r="U79" i="2" s="1"/>
  <c r="Q80" i="2"/>
  <c r="U80" i="2" s="1"/>
  <c r="Q81" i="2"/>
  <c r="U81" i="2" s="1"/>
  <c r="Q82" i="2"/>
  <c r="U82" i="2" s="1"/>
  <c r="Q83" i="2"/>
  <c r="U83" i="2" s="1"/>
  <c r="Q84" i="2"/>
  <c r="U84" i="2" s="1"/>
  <c r="Q85" i="2"/>
  <c r="U85" i="2" s="1"/>
  <c r="Q86" i="2"/>
  <c r="U86" i="2" s="1"/>
  <c r="Q87" i="2"/>
  <c r="U87" i="2" s="1"/>
  <c r="Q88" i="2"/>
  <c r="U88" i="2" s="1"/>
  <c r="Q89" i="2"/>
  <c r="U89" i="2" s="1"/>
  <c r="Q90" i="2"/>
  <c r="U90" i="2" s="1"/>
  <c r="Q91" i="2"/>
  <c r="U91" i="2" s="1"/>
  <c r="Q92" i="2"/>
  <c r="U92" i="2" s="1"/>
  <c r="Q93" i="2"/>
  <c r="U93" i="2" s="1"/>
  <c r="Q53" i="2"/>
  <c r="U53" i="2" s="1"/>
  <c r="Q10" i="2"/>
  <c r="U10" i="2" s="1"/>
  <c r="Q11" i="2"/>
  <c r="U11" i="2" s="1"/>
  <c r="Q12" i="2"/>
  <c r="U12" i="2" s="1"/>
  <c r="Q13" i="2"/>
  <c r="U13" i="2" s="1"/>
  <c r="Q14" i="2"/>
  <c r="U14" i="2" s="1"/>
  <c r="Q15" i="2"/>
  <c r="U15" i="2" s="1"/>
  <c r="Q16" i="2"/>
  <c r="U16" i="2" s="1"/>
  <c r="Q9" i="2"/>
  <c r="U9" i="2" s="1"/>
  <c r="T14" i="2"/>
  <c r="T15" i="2"/>
  <c r="T16" i="2"/>
  <c r="T70" i="2"/>
  <c r="V70" i="2" s="1"/>
  <c r="E56" i="1" s="1"/>
  <c r="T71" i="2"/>
  <c r="V71" i="2" s="1"/>
  <c r="E57" i="1" s="1"/>
  <c r="T72" i="2"/>
  <c r="V72" i="2" s="1"/>
  <c r="E58" i="1" s="1"/>
  <c r="T73" i="2"/>
  <c r="V73" i="2" s="1"/>
  <c r="E59" i="1" s="1"/>
  <c r="T74" i="2"/>
  <c r="V74" i="2" s="1"/>
  <c r="E60" i="1" s="1"/>
  <c r="T75" i="2"/>
  <c r="T76" i="2"/>
  <c r="V76" i="2" s="1"/>
  <c r="E62" i="1" s="1"/>
  <c r="T77" i="2"/>
  <c r="V77" i="2" s="1"/>
  <c r="E63" i="1" s="1"/>
  <c r="T78" i="2"/>
  <c r="V78" i="2" s="1"/>
  <c r="E64" i="1" s="1"/>
  <c r="T79" i="2"/>
  <c r="V79" i="2" s="1"/>
  <c r="E65" i="1" s="1"/>
  <c r="T80" i="2"/>
  <c r="V80" i="2" s="1"/>
  <c r="E66" i="1" s="1"/>
  <c r="T81" i="2"/>
  <c r="V81" i="2" s="1"/>
  <c r="E67" i="1" s="1"/>
  <c r="T82" i="2"/>
  <c r="T83" i="2"/>
  <c r="T84" i="2"/>
  <c r="T85" i="2"/>
  <c r="T86" i="2"/>
  <c r="V86" i="2" s="1"/>
  <c r="E72" i="1" s="1"/>
  <c r="T87" i="2"/>
  <c r="T88" i="2"/>
  <c r="V88" i="2" s="1"/>
  <c r="E74" i="1" s="1"/>
  <c r="T89" i="2"/>
  <c r="V89" i="2" s="1"/>
  <c r="E75" i="1" s="1"/>
  <c r="T90" i="2"/>
  <c r="T91" i="2"/>
  <c r="V91" i="2" s="1"/>
  <c r="E77" i="1" s="1"/>
  <c r="T92" i="2"/>
  <c r="V92" i="2" s="1"/>
  <c r="E78" i="1" s="1"/>
  <c r="T93" i="2"/>
  <c r="V93" i="2" s="1"/>
  <c r="E79" i="1" s="1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J16" i="2"/>
  <c r="J15" i="2"/>
  <c r="J14" i="2"/>
  <c r="J13" i="2"/>
  <c r="J12" i="2"/>
  <c r="J11" i="2"/>
  <c r="J10" i="2"/>
  <c r="J9" i="2"/>
  <c r="V90" i="2" l="1"/>
  <c r="E76" i="1" s="1"/>
  <c r="V85" i="2"/>
  <c r="E71" i="1" s="1"/>
  <c r="V84" i="2"/>
  <c r="E70" i="1" s="1"/>
  <c r="V83" i="2"/>
  <c r="E69" i="1" s="1"/>
  <c r="V82" i="2"/>
  <c r="E68" i="1" s="1"/>
  <c r="V16" i="2"/>
  <c r="E13" i="1" s="1"/>
  <c r="V87" i="2"/>
  <c r="E73" i="1" s="1"/>
  <c r="V75" i="2"/>
  <c r="E61" i="1" s="1"/>
  <c r="V15" i="2"/>
  <c r="E12" i="1" s="1"/>
  <c r="V14" i="2"/>
  <c r="E11" i="1" s="1"/>
  <c r="A9" i="1" l="1"/>
  <c r="A10" i="1"/>
  <c r="A11" i="1"/>
  <c r="A12" i="1"/>
  <c r="A13" i="1"/>
  <c r="T69" i="2"/>
  <c r="V69" i="2" s="1"/>
  <c r="E55" i="1" s="1"/>
  <c r="T68" i="2"/>
  <c r="V68" i="2" s="1"/>
  <c r="E54" i="1" s="1"/>
  <c r="T67" i="2"/>
  <c r="V67" i="2" s="1"/>
  <c r="E53" i="1" s="1"/>
  <c r="T66" i="2"/>
  <c r="V66" i="2" s="1"/>
  <c r="E52" i="1" s="1"/>
  <c r="T65" i="2"/>
  <c r="V65" i="2" s="1"/>
  <c r="E51" i="1" s="1"/>
  <c r="T64" i="2"/>
  <c r="V64" i="2" s="1"/>
  <c r="E50" i="1" s="1"/>
  <c r="T63" i="2"/>
  <c r="V63" i="2" s="1"/>
  <c r="E49" i="1" s="1"/>
  <c r="T62" i="2"/>
  <c r="V62" i="2" s="1"/>
  <c r="E48" i="1" s="1"/>
  <c r="T61" i="2"/>
  <c r="V61" i="2" s="1"/>
  <c r="E47" i="1" s="1"/>
  <c r="T60" i="2"/>
  <c r="V60" i="2" s="1"/>
  <c r="E46" i="1" s="1"/>
  <c r="T59" i="2"/>
  <c r="V59" i="2" s="1"/>
  <c r="E45" i="1" s="1"/>
  <c r="T58" i="2"/>
  <c r="V58" i="2" s="1"/>
  <c r="E44" i="1" s="1"/>
  <c r="T57" i="2"/>
  <c r="V57" i="2" s="1"/>
  <c r="E43" i="1" s="1"/>
  <c r="T56" i="2"/>
  <c r="V56" i="2" s="1"/>
  <c r="E42" i="1" s="1"/>
  <c r="T55" i="2"/>
  <c r="V55" i="2" s="1"/>
  <c r="E41" i="1" s="1"/>
  <c r="T54" i="2"/>
  <c r="V54" i="2" s="1"/>
  <c r="E40" i="1" s="1"/>
  <c r="T53" i="2"/>
  <c r="V53" i="2" s="1"/>
  <c r="E39" i="1" s="1"/>
  <c r="T13" i="2"/>
  <c r="V13" i="2" s="1"/>
  <c r="E10" i="1" s="1"/>
  <c r="T12" i="2"/>
  <c r="V12" i="2" s="1"/>
  <c r="E9" i="1" s="1"/>
  <c r="T11" i="2"/>
  <c r="V11" i="2" s="1"/>
  <c r="E8" i="1" s="1"/>
  <c r="T10" i="2"/>
  <c r="V10" i="2" s="1"/>
  <c r="E7" i="1" s="1"/>
  <c r="Z9" i="2"/>
  <c r="AA9" i="2"/>
  <c r="T9" i="2"/>
  <c r="V9" i="2" s="1"/>
  <c r="E6" i="1" s="1"/>
  <c r="A8" i="1"/>
  <c r="A7" i="1"/>
  <c r="A6" i="1"/>
  <c r="AB9" i="2" l="1"/>
  <c r="AC9" i="2" s="1"/>
  <c r="H6" i="1" s="1"/>
</calcChain>
</file>

<file path=xl/sharedStrings.xml><?xml version="1.0" encoding="utf-8"?>
<sst xmlns="http://schemas.openxmlformats.org/spreadsheetml/2006/main" count="422" uniqueCount="101">
  <si>
    <t>Id</t>
  </si>
  <si>
    <t>MisId</t>
  </si>
  <si>
    <t>MisType</t>
  </si>
  <si>
    <t>MisCondition</t>
  </si>
  <si>
    <t>Exp</t>
  </si>
  <si>
    <t>int</t>
  </si>
  <si>
    <t>int[]</t>
  </si>
  <si>
    <t>主键</t>
  </si>
  <si>
    <t>任务ID</t>
  </si>
  <si>
    <t>任务类型</t>
  </si>
  <si>
    <t>完成条件</t>
  </si>
  <si>
    <t>奖励经验</t>
  </si>
  <si>
    <t>//序号</t>
  </si>
  <si>
    <t>经验数量</t>
  </si>
  <si>
    <t>[</t>
  </si>
  <si>
    <t>:</t>
  </si>
  <si>
    <t>,</t>
  </si>
  <si>
    <t>]</t>
  </si>
  <si>
    <t>"</t>
  </si>
  <si>
    <t>{</t>
  </si>
  <si>
    <t>}</t>
  </si>
  <si>
    <t>Param</t>
  </si>
  <si>
    <t>ItemId</t>
  </si>
  <si>
    <t>Num</t>
  </si>
  <si>
    <t>ConditionType</t>
  </si>
  <si>
    <t>Reward</t>
    <phoneticPr fontId="2" type="noConversion"/>
  </si>
  <si>
    <t>list[string]</t>
    <phoneticPr fontId="2" type="noConversion"/>
  </si>
  <si>
    <t>奖励</t>
    <phoneticPr fontId="2" type="noConversion"/>
  </si>
  <si>
    <t>序号</t>
  </si>
  <si>
    <t>任务类型</t>
    <phoneticPr fontId="2" type="noConversion"/>
  </si>
  <si>
    <t>次数</t>
    <phoneticPr fontId="2" type="noConversion"/>
  </si>
  <si>
    <t>经验</t>
    <phoneticPr fontId="2" type="noConversion"/>
  </si>
  <si>
    <t>道具</t>
  </si>
  <si>
    <t>数量</t>
  </si>
  <si>
    <t>价值</t>
  </si>
  <si>
    <t>登录游戏</t>
    <phoneticPr fontId="2" type="noConversion"/>
  </si>
  <si>
    <t>钻石</t>
  </si>
  <si>
    <t>参与战斗</t>
    <phoneticPr fontId="2" type="noConversion"/>
  </si>
  <si>
    <t>钞票</t>
  </si>
  <si>
    <t>收取挂机奖励</t>
    <phoneticPr fontId="2" type="noConversion"/>
  </si>
  <si>
    <t>商店购买物品</t>
    <phoneticPr fontId="2" type="noConversion"/>
  </si>
  <si>
    <t>观看视频</t>
    <phoneticPr fontId="2" type="noConversion"/>
  </si>
  <si>
    <t>参数</t>
    <phoneticPr fontId="2" type="noConversion"/>
  </si>
  <si>
    <t>战斗关卡进度</t>
    <phoneticPr fontId="2" type="noConversion"/>
  </si>
  <si>
    <t>车位等级</t>
    <phoneticPr fontId="2" type="noConversion"/>
  </si>
  <si>
    <t>爬塔进度</t>
    <phoneticPr fontId="2" type="noConversion"/>
  </si>
  <si>
    <t>消耗钻石</t>
    <phoneticPr fontId="2" type="noConversion"/>
  </si>
  <si>
    <t>抽卡次数</t>
    <phoneticPr fontId="2" type="noConversion"/>
  </si>
  <si>
    <t>偷车钳</t>
  </si>
  <si>
    <t>竞技场胜利</t>
    <phoneticPr fontId="2" type="noConversion"/>
  </si>
  <si>
    <t>精英数量</t>
    <phoneticPr fontId="2" type="noConversion"/>
  </si>
  <si>
    <t>史诗数量</t>
    <phoneticPr fontId="2" type="noConversion"/>
  </si>
  <si>
    <t>传说数量</t>
    <phoneticPr fontId="2" type="noConversion"/>
  </si>
  <si>
    <t>神话数量</t>
    <phoneticPr fontId="2" type="noConversion"/>
  </si>
  <si>
    <t>专属1级数量</t>
    <phoneticPr fontId="2" type="noConversion"/>
  </si>
  <si>
    <t>专属5级数量</t>
    <phoneticPr fontId="2" type="noConversion"/>
  </si>
  <si>
    <t>专属10级数量</t>
    <phoneticPr fontId="2" type="noConversion"/>
  </si>
  <si>
    <t>专属15级数量</t>
    <phoneticPr fontId="2" type="noConversion"/>
  </si>
  <si>
    <t>// 每日任务</t>
    <phoneticPr fontId="2" type="noConversion"/>
  </si>
  <si>
    <t>// 生涯任务</t>
    <phoneticPr fontId="2" type="noConversion"/>
  </si>
  <si>
    <t>// 每周任务</t>
    <phoneticPr fontId="2" type="noConversion"/>
  </si>
  <si>
    <t>[条件类型,条件参数*]
1 登录游戏
2 参与战斗
3 收取挂机奖励
4 商店购买物品
5 观看视频 
5以后见备注</t>
    <phoneticPr fontId="2" type="noConversion"/>
  </si>
  <si>
    <t>抽卡X,N次</t>
    <phoneticPr fontId="2" type="noConversion"/>
  </si>
  <si>
    <t>主线任务等级</t>
    <phoneticPr fontId="2" type="noConversion"/>
  </si>
  <si>
    <t>转生等级</t>
    <phoneticPr fontId="2" type="noConversion"/>
  </si>
  <si>
    <t>升级卡牌</t>
    <phoneticPr fontId="2" type="noConversion"/>
  </si>
  <si>
    <t>获得装备</t>
    <phoneticPr fontId="2" type="noConversion"/>
  </si>
  <si>
    <t>参与每日Boss</t>
  </si>
  <si>
    <t>参与每日Boss</t>
    <phoneticPr fontId="2" type="noConversion"/>
  </si>
  <si>
    <t>参与竞技场</t>
  </si>
  <si>
    <t>参与竞技场</t>
    <phoneticPr fontId="2" type="noConversion"/>
  </si>
  <si>
    <t>卡牌等阶数量</t>
    <phoneticPr fontId="2" type="noConversion"/>
  </si>
  <si>
    <t>专属等级数量</t>
    <phoneticPr fontId="2" type="noConversion"/>
  </si>
  <si>
    <t>参数1</t>
    <phoneticPr fontId="2" type="noConversion"/>
  </si>
  <si>
    <t>参数2</t>
  </si>
  <si>
    <t>参数3</t>
  </si>
  <si>
    <t>次数</t>
  </si>
  <si>
    <t>卡牌等阶</t>
    <phoneticPr fontId="2" type="noConversion"/>
  </si>
  <si>
    <t>专属等级</t>
    <phoneticPr fontId="2" type="noConversion"/>
  </si>
  <si>
    <t>GroupId</t>
    <phoneticPr fontId="2" type="noConversion"/>
  </si>
  <si>
    <t>int</t>
    <phoneticPr fontId="2" type="noConversion"/>
  </si>
  <si>
    <t>任务组</t>
    <phoneticPr fontId="2" type="noConversion"/>
  </si>
  <si>
    <t>任务组Id</t>
    <phoneticPr fontId="2" type="noConversion"/>
  </si>
  <si>
    <t>公会奖章</t>
  </si>
  <si>
    <t>抽卡获取兑换券</t>
    <phoneticPr fontId="2" type="noConversion"/>
  </si>
  <si>
    <t>VIP积分</t>
    <phoneticPr fontId="2" type="noConversion"/>
  </si>
  <si>
    <t>次数or数量</t>
    <phoneticPr fontId="2" type="noConversion"/>
  </si>
  <si>
    <t>经验</t>
  </si>
  <si>
    <t>登录游戏</t>
  </si>
  <si>
    <t>参与战斗</t>
  </si>
  <si>
    <t>抽卡获取兑换券</t>
  </si>
  <si>
    <t>VIP积分</t>
  </si>
  <si>
    <t>任务类型
1 每日（每日刷新）
2 每周（每周刷新）
3 生涯（每个账号仅1次）
4 生涯（从活动开始计算）</t>
    <phoneticPr fontId="2" type="noConversion"/>
  </si>
  <si>
    <t>备注</t>
    <phoneticPr fontId="2" type="noConversion"/>
  </si>
  <si>
    <t>拥有的等阶大于等于X卡牌数量大于等于Y</t>
    <phoneticPr fontId="2" type="noConversion"/>
  </si>
  <si>
    <t>拥有的专属等级大于等于X的卡牌数量大于等于Y</t>
    <phoneticPr fontId="2" type="noConversion"/>
  </si>
  <si>
    <t>是否是生涯</t>
    <phoneticPr fontId="2" type="noConversion"/>
  </si>
  <si>
    <t>生涯</t>
    <phoneticPr fontId="2" type="noConversion"/>
  </si>
  <si>
    <t>MisDesc</t>
    <phoneticPr fontId="2" type="noConversion"/>
  </si>
  <si>
    <t>string</t>
    <phoneticPr fontId="2" type="noConversion"/>
  </si>
  <si>
    <t>任务描述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</si>
</sst>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#,##0_ 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D22" t="str">
            <v>资源</v>
          </cell>
        </row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0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/>
        </row>
        <row r="740">
          <cell r="B740">
            <v>140002</v>
          </cell>
          <cell r="D740"/>
        </row>
        <row r="741">
          <cell r="B741">
            <v>140003</v>
          </cell>
          <cell r="D741"/>
        </row>
        <row r="742">
          <cell r="B742">
            <v>140004</v>
          </cell>
          <cell r="D742"/>
        </row>
        <row r="743">
          <cell r="B743">
            <v>140101</v>
          </cell>
          <cell r="D743" t="str">
            <v>钢铁拓荒（噜噜）</v>
          </cell>
        </row>
        <row r="744">
          <cell r="B744">
            <v>140102</v>
          </cell>
          <cell r="D744"/>
        </row>
        <row r="745">
          <cell r="B745">
            <v>140103</v>
          </cell>
          <cell r="D745" t="str">
            <v>迅影甲虫</v>
          </cell>
        </row>
        <row r="746">
          <cell r="B746">
            <v>140104</v>
          </cell>
          <cell r="D746" t="str">
            <v>战争钻机(狮子)</v>
          </cell>
        </row>
        <row r="747">
          <cell r="B747">
            <v>140105</v>
          </cell>
          <cell r="D747"/>
        </row>
        <row r="748">
          <cell r="B748">
            <v>140106</v>
          </cell>
          <cell r="D748" t="str">
            <v>爆燃热火(米瑞尔)</v>
          </cell>
        </row>
        <row r="749">
          <cell r="B749">
            <v>140107</v>
          </cell>
          <cell r="D749"/>
        </row>
        <row r="750">
          <cell r="B750">
            <v>140108</v>
          </cell>
          <cell r="D750" t="str">
            <v>蓝冰毒师（卢修斯）</v>
          </cell>
        </row>
        <row r="751">
          <cell r="B751">
            <v>140109</v>
          </cell>
          <cell r="D751"/>
        </row>
        <row r="752">
          <cell r="B752">
            <v>140110</v>
          </cell>
          <cell r="D752"/>
        </row>
        <row r="753">
          <cell r="B753">
            <v>140111</v>
          </cell>
          <cell r="D753"/>
        </row>
        <row r="754">
          <cell r="B754">
            <v>140112</v>
          </cell>
          <cell r="D754"/>
        </row>
        <row r="755">
          <cell r="B755">
            <v>140113</v>
          </cell>
          <cell r="D755" t="str">
            <v>赛博猛禽</v>
          </cell>
        </row>
        <row r="756">
          <cell r="B756">
            <v>140114</v>
          </cell>
          <cell r="D756"/>
        </row>
        <row r="757">
          <cell r="B757">
            <v>140115</v>
          </cell>
          <cell r="D757" t="str">
            <v>荒漠保镖</v>
          </cell>
        </row>
        <row r="758">
          <cell r="B758">
            <v>140116</v>
          </cell>
          <cell r="D758" t="str">
            <v>地狱拉面车</v>
          </cell>
        </row>
        <row r="759">
          <cell r="B759">
            <v>141001</v>
          </cell>
          <cell r="D759" t="str">
            <v>暗影黑客（阿薰和蒙蒙）</v>
          </cell>
        </row>
        <row r="760">
          <cell r="B760">
            <v>141002</v>
          </cell>
          <cell r="D760"/>
        </row>
        <row r="761">
          <cell r="B761">
            <v>141003</v>
          </cell>
          <cell r="D761" t="str">
            <v>变色龙突击队(卡卡)</v>
          </cell>
        </row>
        <row r="762">
          <cell r="B762">
            <v>141004</v>
          </cell>
          <cell r="D762"/>
        </row>
        <row r="763">
          <cell r="B763">
            <v>141005</v>
          </cell>
          <cell r="D763"/>
        </row>
        <row r="764">
          <cell r="B764">
            <v>141006</v>
          </cell>
          <cell r="D764" t="str">
            <v>摇滚狂飙(雪女)</v>
          </cell>
        </row>
        <row r="765">
          <cell r="B765">
            <v>141007</v>
          </cell>
          <cell r="D765"/>
        </row>
        <row r="766">
          <cell r="B766">
            <v>141008</v>
          </cell>
          <cell r="D766"/>
        </row>
        <row r="767">
          <cell r="B767">
            <v>141009</v>
          </cell>
          <cell r="D767" t="str">
            <v>野牛征服者</v>
          </cell>
        </row>
        <row r="768">
          <cell r="B768">
            <v>141010</v>
          </cell>
          <cell r="D768"/>
        </row>
        <row r="769">
          <cell r="B769">
            <v>141011</v>
          </cell>
          <cell r="D769"/>
        </row>
        <row r="770">
          <cell r="B770">
            <v>141012</v>
          </cell>
          <cell r="D770"/>
        </row>
        <row r="771">
          <cell r="B771">
            <v>141013</v>
          </cell>
          <cell r="D771"/>
        </row>
        <row r="772">
          <cell r="B772">
            <v>141014</v>
          </cell>
          <cell r="D772"/>
        </row>
        <row r="773">
          <cell r="B773">
            <v>141015</v>
          </cell>
          <cell r="D773" t="str">
            <v>星际叛军（维珀里安）</v>
          </cell>
        </row>
        <row r="774">
          <cell r="B774">
            <v>141016</v>
          </cell>
          <cell r="D774"/>
        </row>
        <row r="775">
          <cell r="B775">
            <v>141017</v>
          </cell>
          <cell r="D775"/>
        </row>
        <row r="776">
          <cell r="B776">
            <v>141018</v>
          </cell>
          <cell r="D776" t="str">
            <v>幻影86</v>
          </cell>
        </row>
        <row r="777">
          <cell r="B777">
            <v>141019</v>
          </cell>
          <cell r="D777" t="str">
            <v>撼地者</v>
          </cell>
        </row>
        <row r="778">
          <cell r="B778">
            <v>141020</v>
          </cell>
          <cell r="D778"/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  <cell r="D832" t="str">
            <v>头像T4</v>
          </cell>
        </row>
        <row r="833">
          <cell r="B833">
            <v>100002</v>
          </cell>
          <cell r="D833" t="str">
            <v>头像T3</v>
          </cell>
        </row>
        <row r="834">
          <cell r="B834">
            <v>100003</v>
          </cell>
          <cell r="D834" t="str">
            <v>头像T2</v>
          </cell>
        </row>
        <row r="835">
          <cell r="B835">
            <v>100004</v>
          </cell>
          <cell r="D835" t="str">
            <v>头像T1</v>
          </cell>
        </row>
        <row r="836">
          <cell r="B836">
            <v>100005</v>
          </cell>
          <cell r="D836" t="str">
            <v>头像T0</v>
          </cell>
        </row>
        <row r="837">
          <cell r="B837">
            <v>110001</v>
          </cell>
          <cell r="D837" t="str">
            <v>头像框T4</v>
          </cell>
        </row>
        <row r="838">
          <cell r="B838">
            <v>110002</v>
          </cell>
          <cell r="D838" t="str">
            <v>头像框T3</v>
          </cell>
        </row>
        <row r="839">
          <cell r="B839">
            <v>110003</v>
          </cell>
          <cell r="D839" t="str">
            <v>头像框T2</v>
          </cell>
        </row>
        <row r="840">
          <cell r="B840">
            <v>110004</v>
          </cell>
          <cell r="D840" t="str">
            <v>头像框T1</v>
          </cell>
        </row>
        <row r="841">
          <cell r="B841">
            <v>110005</v>
          </cell>
          <cell r="D841" t="str">
            <v>头像框T0</v>
          </cell>
        </row>
        <row r="842">
          <cell r="B842">
            <v>120001</v>
          </cell>
          <cell r="D842" t="str">
            <v>名片背景T4</v>
          </cell>
        </row>
        <row r="843">
          <cell r="B843">
            <v>120002</v>
          </cell>
          <cell r="D843" t="str">
            <v>名片背景T3</v>
          </cell>
        </row>
        <row r="844">
          <cell r="B844">
            <v>120003</v>
          </cell>
          <cell r="D844" t="str">
            <v>名片背景T2</v>
          </cell>
        </row>
        <row r="845">
          <cell r="B845">
            <v>120004</v>
          </cell>
          <cell r="D845" t="str">
            <v>名片背景T1</v>
          </cell>
        </row>
        <row r="846">
          <cell r="B846">
            <v>120005</v>
          </cell>
          <cell r="D846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workbookViewId="0">
      <pane xSplit="7" ySplit="4" topLeftCell="H5" activePane="bottomRight" state="frozen"/>
      <selection pane="topRight"/>
      <selection pane="bottomLeft"/>
      <selection pane="bottomRight" activeCell="H8" sqref="H8"/>
    </sheetView>
  </sheetViews>
  <sheetFormatPr defaultColWidth="9" defaultRowHeight="13.5" x14ac:dyDescent="0.15"/>
  <cols>
    <col min="1" max="1" width="9.125" style="3" customWidth="1"/>
    <col min="2" max="2" width="15.875" style="3" customWidth="1"/>
    <col min="3" max="3" width="19.625" style="3" customWidth="1"/>
    <col min="4" max="4" width="16.125" style="3" customWidth="1"/>
    <col min="5" max="5" width="36.125" style="3" bestFit="1" customWidth="1"/>
    <col min="6" max="6" width="18.875" style="3" customWidth="1"/>
    <col min="7" max="7" width="21.25" style="3" customWidth="1"/>
    <col min="8" max="8" width="33.875" style="8" bestFit="1" customWidth="1"/>
    <col min="9" max="16384" width="9" style="1"/>
  </cols>
  <sheetData>
    <row r="1" spans="1:8" x14ac:dyDescent="0.15">
      <c r="A1" s="2" t="s">
        <v>0</v>
      </c>
      <c r="B1" s="2" t="s">
        <v>1</v>
      </c>
      <c r="C1" s="2" t="s">
        <v>2</v>
      </c>
      <c r="D1" s="6" t="s">
        <v>79</v>
      </c>
      <c r="E1" s="2" t="s">
        <v>3</v>
      </c>
      <c r="F1" s="2" t="s">
        <v>98</v>
      </c>
      <c r="G1" s="2" t="s">
        <v>4</v>
      </c>
      <c r="H1" s="6" t="s">
        <v>25</v>
      </c>
    </row>
    <row r="2" spans="1:8" x14ac:dyDescent="0.15">
      <c r="A2" s="2" t="s">
        <v>5</v>
      </c>
      <c r="B2" s="2" t="s">
        <v>5</v>
      </c>
      <c r="C2" s="2" t="s">
        <v>5</v>
      </c>
      <c r="D2" s="6" t="s">
        <v>80</v>
      </c>
      <c r="E2" s="2" t="s">
        <v>6</v>
      </c>
      <c r="F2" s="2" t="s">
        <v>99</v>
      </c>
      <c r="G2" s="2" t="s">
        <v>5</v>
      </c>
      <c r="H2" s="6" t="s">
        <v>26</v>
      </c>
    </row>
    <row r="3" spans="1:8" x14ac:dyDescent="0.15">
      <c r="A3" s="2" t="s">
        <v>7</v>
      </c>
      <c r="B3" s="2" t="s">
        <v>8</v>
      </c>
      <c r="C3" s="2" t="s">
        <v>9</v>
      </c>
      <c r="D3" s="6" t="s">
        <v>81</v>
      </c>
      <c r="E3" s="2" t="s">
        <v>10</v>
      </c>
      <c r="F3" s="2" t="s">
        <v>100</v>
      </c>
      <c r="G3" s="2" t="s">
        <v>11</v>
      </c>
      <c r="H3" s="6" t="s">
        <v>27</v>
      </c>
    </row>
    <row r="4" spans="1:8" s="4" customFormat="1" ht="124.5" customHeight="1" x14ac:dyDescent="0.15">
      <c r="A4" s="5" t="s">
        <v>12</v>
      </c>
      <c r="B4" s="5" t="s">
        <v>8</v>
      </c>
      <c r="C4" s="5" t="s">
        <v>92</v>
      </c>
      <c r="D4" s="7" t="s">
        <v>82</v>
      </c>
      <c r="E4" s="7" t="s">
        <v>61</v>
      </c>
      <c r="F4" s="5" t="s">
        <v>100</v>
      </c>
      <c r="G4" s="5" t="s">
        <v>13</v>
      </c>
      <c r="H4" s="7" t="s">
        <v>27</v>
      </c>
    </row>
    <row r="5" spans="1:8" s="16" customFormat="1" x14ac:dyDescent="0.15">
      <c r="A5" s="14" t="s">
        <v>58</v>
      </c>
      <c r="B5" s="15"/>
      <c r="C5" s="15"/>
      <c r="D5" s="15"/>
      <c r="E5" s="15"/>
      <c r="F5" s="15"/>
      <c r="G5" s="15"/>
      <c r="H5" s="14"/>
    </row>
    <row r="6" spans="1:8" x14ac:dyDescent="0.15">
      <c r="A6" s="3">
        <f>B6</f>
        <v>101</v>
      </c>
      <c r="B6" s="3">
        <f>IF(D6=D5,B5+1,D6*100+1)</f>
        <v>101</v>
      </c>
      <c r="C6" s="3">
        <v>1</v>
      </c>
      <c r="D6" s="3">
        <f>中转!D9</f>
        <v>1</v>
      </c>
      <c r="E6" s="3" t="str">
        <f>中转!V9</f>
        <v>{"ConditionType":1,"Param":[1]}</v>
      </c>
      <c r="F6" s="3" t="str">
        <f>中转!L9</f>
        <v>MisDesc1</v>
      </c>
      <c r="G6" s="3">
        <f>中转!G9</f>
        <v>20</v>
      </c>
      <c r="H6" s="8" t="str">
        <f>中转!AC9</f>
        <v>[{"ItemId":50002,"Num":20}]</v>
      </c>
    </row>
    <row r="7" spans="1:8" x14ac:dyDescent="0.15">
      <c r="A7" s="3">
        <f>B7</f>
        <v>201</v>
      </c>
      <c r="B7" s="3">
        <f t="shared" ref="B7:B13" si="0">IF(D7=D6,B6+1,D7*100+1)</f>
        <v>201</v>
      </c>
      <c r="C7" s="3">
        <v>1</v>
      </c>
      <c r="D7" s="3">
        <f>中转!D10</f>
        <v>2</v>
      </c>
      <c r="E7" s="3" t="str">
        <f>中转!V10</f>
        <v>{"ConditionType":2,"Param":[1]}</v>
      </c>
      <c r="F7" s="3" t="str">
        <f>中转!L10</f>
        <v>MisDesc2</v>
      </c>
      <c r="G7" s="3">
        <f>中转!G10</f>
        <v>20</v>
      </c>
      <c r="H7" s="8" t="str">
        <f>中转!AC10</f>
        <v>[{"ItemId":50003,"Num":10000}]</v>
      </c>
    </row>
    <row r="8" spans="1:8" x14ac:dyDescent="0.15">
      <c r="A8" s="3">
        <f>B8</f>
        <v>301</v>
      </c>
      <c r="B8" s="3">
        <f t="shared" si="0"/>
        <v>301</v>
      </c>
      <c r="C8" s="3">
        <v>1</v>
      </c>
      <c r="D8" s="3">
        <f>中转!D11</f>
        <v>3</v>
      </c>
      <c r="E8" s="3" t="str">
        <f>中转!V11</f>
        <v>{"ConditionType":3,"Param":[1]}</v>
      </c>
      <c r="F8" s="3" t="str">
        <f>中转!L11</f>
        <v>MisDesc3</v>
      </c>
      <c r="G8" s="3">
        <f>中转!G11</f>
        <v>20</v>
      </c>
      <c r="H8" s="8" t="str">
        <f>中转!AC11</f>
        <v>[{"ItemId":50003,"Num":10000}]</v>
      </c>
    </row>
    <row r="9" spans="1:8" x14ac:dyDescent="0.15">
      <c r="A9" s="3">
        <f t="shared" ref="A9:A79" si="1">B9</f>
        <v>401</v>
      </c>
      <c r="B9" s="3">
        <f t="shared" si="0"/>
        <v>401</v>
      </c>
      <c r="C9" s="3">
        <v>1</v>
      </c>
      <c r="D9" s="3">
        <f>中转!D12</f>
        <v>4</v>
      </c>
      <c r="E9" s="3" t="str">
        <f>中转!V12</f>
        <v>{"ConditionType":4,"Param":[1]}</v>
      </c>
      <c r="F9" s="3" t="str">
        <f>中转!L12</f>
        <v>MisDesc4</v>
      </c>
      <c r="G9" s="3">
        <f>中转!G12</f>
        <v>20</v>
      </c>
      <c r="H9" s="8" t="str">
        <f>中转!AC12</f>
        <v>[{"ItemId":50002,"Num":20}]</v>
      </c>
    </row>
    <row r="10" spans="1:8" x14ac:dyDescent="0.15">
      <c r="A10" s="3">
        <f t="shared" si="1"/>
        <v>501</v>
      </c>
      <c r="B10" s="3">
        <f t="shared" si="0"/>
        <v>501</v>
      </c>
      <c r="C10" s="3">
        <v>1</v>
      </c>
      <c r="D10" s="3">
        <f>中转!D13</f>
        <v>5</v>
      </c>
      <c r="E10" s="3" t="str">
        <f>中转!V13</f>
        <v>{"ConditionType":5,"Param":[2]}</v>
      </c>
      <c r="F10" s="3" t="str">
        <f>中转!L13</f>
        <v>MisDesc5</v>
      </c>
      <c r="G10" s="3">
        <f>中转!G13</f>
        <v>20</v>
      </c>
      <c r="H10" s="8" t="str">
        <f>中转!AC13</f>
        <v>[{"ItemId":50002,"Num":20}]</v>
      </c>
    </row>
    <row r="11" spans="1:8" x14ac:dyDescent="0.15">
      <c r="A11" s="3">
        <f t="shared" si="1"/>
        <v>601</v>
      </c>
      <c r="B11" s="3">
        <f t="shared" si="0"/>
        <v>601</v>
      </c>
      <c r="C11" s="3">
        <v>1</v>
      </c>
      <c r="D11" s="3">
        <f>中转!D14</f>
        <v>6</v>
      </c>
      <c r="E11" s="3" t="str">
        <f>中转!V14</f>
        <v>{"ConditionType":16,"Param":[1]}</v>
      </c>
      <c r="F11" s="3" t="str">
        <f>中转!L14</f>
        <v>MisDesc16</v>
      </c>
      <c r="G11" s="3">
        <f>中转!G14</f>
        <v>20</v>
      </c>
      <c r="H11" s="8" t="str">
        <f>中转!AC14</f>
        <v>[{"ItemId":50002,"Num":20}]</v>
      </c>
    </row>
    <row r="12" spans="1:8" x14ac:dyDescent="0.15">
      <c r="A12" s="3">
        <f t="shared" si="1"/>
        <v>701</v>
      </c>
      <c r="B12" s="3">
        <f t="shared" si="0"/>
        <v>701</v>
      </c>
      <c r="C12" s="3">
        <v>1</v>
      </c>
      <c r="D12" s="3">
        <f>中转!D15</f>
        <v>7</v>
      </c>
      <c r="E12" s="3" t="str">
        <f>中转!V15</f>
        <v>{"ConditionType":17,"Param":[1]}</v>
      </c>
      <c r="F12" s="3" t="str">
        <f>中转!L15</f>
        <v>MisDesc17</v>
      </c>
      <c r="G12" s="3">
        <f>中转!G15</f>
        <v>20</v>
      </c>
      <c r="H12" s="8" t="str">
        <f>中转!AC15</f>
        <v>[{"ItemId":50002,"Num":20}]</v>
      </c>
    </row>
    <row r="13" spans="1:8" x14ac:dyDescent="0.15">
      <c r="A13" s="3">
        <f t="shared" si="1"/>
        <v>801</v>
      </c>
      <c r="B13" s="3">
        <f t="shared" si="0"/>
        <v>801</v>
      </c>
      <c r="C13" s="3">
        <v>1</v>
      </c>
      <c r="D13" s="3">
        <f>中转!D16</f>
        <v>8</v>
      </c>
      <c r="E13" s="3" t="str">
        <f>中转!V16</f>
        <v>{"ConditionType":10,"Param":[1]}</v>
      </c>
      <c r="F13" s="3" t="str">
        <f>中转!L16</f>
        <v>MisDesc10</v>
      </c>
      <c r="G13" s="3">
        <f>中转!G16</f>
        <v>20</v>
      </c>
      <c r="H13" s="8" t="str">
        <f>中转!AC16</f>
        <v>[{"ItemId":50002,"Num":20}]</v>
      </c>
    </row>
    <row r="14" spans="1:8" s="16" customFormat="1" x14ac:dyDescent="0.15">
      <c r="A14" s="14" t="s">
        <v>60</v>
      </c>
      <c r="B14" s="15"/>
      <c r="C14" s="15"/>
      <c r="D14" s="15"/>
      <c r="E14" s="15"/>
      <c r="F14" s="15"/>
      <c r="G14" s="15"/>
      <c r="H14" s="14"/>
    </row>
    <row r="15" spans="1:8" s="16" customFormat="1" x14ac:dyDescent="0.15">
      <c r="A15" s="3">
        <f>B15</f>
        <v>10101</v>
      </c>
      <c r="B15" s="3">
        <f>IF(D15=D14,B14+1,D15*100+1)</f>
        <v>10101</v>
      </c>
      <c r="C15" s="3">
        <v>2</v>
      </c>
      <c r="D15" s="3">
        <f>中转!D23</f>
        <v>101</v>
      </c>
      <c r="E15" s="3" t="str">
        <f>中转!V23</f>
        <v>{"ConditionType":1,"Param":[3]}</v>
      </c>
      <c r="F15" s="3" t="str">
        <f>中转!L23</f>
        <v>MisDesc1</v>
      </c>
      <c r="G15" s="3">
        <f>中转!G23</f>
        <v>0</v>
      </c>
      <c r="H15" s="8" t="str">
        <f>中转!AC23</f>
        <v>[{"ItemId":50010,"Num":300}]</v>
      </c>
    </row>
    <row r="16" spans="1:8" s="16" customFormat="1" x14ac:dyDescent="0.15">
      <c r="A16" s="3">
        <f t="shared" ref="A16:A33" si="2">B16</f>
        <v>10102</v>
      </c>
      <c r="B16" s="3">
        <f>IF(D16=D15,B15+1,D16*100+1)</f>
        <v>10102</v>
      </c>
      <c r="C16" s="3">
        <v>2</v>
      </c>
      <c r="D16" s="3">
        <f>中转!D24</f>
        <v>101</v>
      </c>
      <c r="E16" s="3" t="str">
        <f>中转!V24</f>
        <v>{"ConditionType":1,"Param":[4]}</v>
      </c>
      <c r="F16" s="3" t="str">
        <f>中转!L24</f>
        <v>MisDesc1</v>
      </c>
      <c r="G16" s="3">
        <f>中转!G24</f>
        <v>0</v>
      </c>
      <c r="H16" s="8" t="str">
        <f>中转!AC24</f>
        <v>[{"ItemId":50010,"Num":300}]</v>
      </c>
    </row>
    <row r="17" spans="1:8" s="16" customFormat="1" x14ac:dyDescent="0.15">
      <c r="A17" s="3">
        <f t="shared" si="2"/>
        <v>10103</v>
      </c>
      <c r="B17" s="3">
        <f t="shared" ref="B17:B37" si="3">IF(D17=D16,B16+1,D17*100+1)</f>
        <v>10103</v>
      </c>
      <c r="C17" s="3">
        <v>2</v>
      </c>
      <c r="D17" s="3">
        <f>中转!D25</f>
        <v>101</v>
      </c>
      <c r="E17" s="3" t="str">
        <f>中转!V25</f>
        <v>{"ConditionType":1,"Param":[5]}</v>
      </c>
      <c r="F17" s="3" t="str">
        <f>中转!L25</f>
        <v>MisDesc1</v>
      </c>
      <c r="G17" s="3">
        <f>中转!G25</f>
        <v>0</v>
      </c>
      <c r="H17" s="8" t="str">
        <f>中转!AC25</f>
        <v>[{"ItemId":50010,"Num":500}]</v>
      </c>
    </row>
    <row r="18" spans="1:8" s="16" customFormat="1" x14ac:dyDescent="0.15">
      <c r="A18" s="3">
        <f t="shared" si="2"/>
        <v>20101</v>
      </c>
      <c r="B18" s="3">
        <f t="shared" si="3"/>
        <v>20101</v>
      </c>
      <c r="C18" s="3">
        <v>2</v>
      </c>
      <c r="D18" s="3">
        <f>中转!D26</f>
        <v>201</v>
      </c>
      <c r="E18" s="3" t="str">
        <f>中转!V26</f>
        <v>{"ConditionType":17,"Param":[3]}</v>
      </c>
      <c r="F18" s="3" t="str">
        <f>中转!L26</f>
        <v>MisDesc17</v>
      </c>
      <c r="G18" s="3">
        <f>中转!G26</f>
        <v>0</v>
      </c>
      <c r="H18" s="8" t="str">
        <f>中转!AC26</f>
        <v>[{"ItemId":50010,"Num":300}]</v>
      </c>
    </row>
    <row r="19" spans="1:8" s="16" customFormat="1" x14ac:dyDescent="0.15">
      <c r="A19" s="3">
        <f t="shared" si="2"/>
        <v>20102</v>
      </c>
      <c r="B19" s="3">
        <f t="shared" si="3"/>
        <v>20102</v>
      </c>
      <c r="C19" s="3">
        <v>2</v>
      </c>
      <c r="D19" s="3">
        <f>中转!D27</f>
        <v>201</v>
      </c>
      <c r="E19" s="3" t="str">
        <f>中转!V27</f>
        <v>{"ConditionType":17,"Param":[6]}</v>
      </c>
      <c r="F19" s="3" t="str">
        <f>中转!L27</f>
        <v>MisDesc17</v>
      </c>
      <c r="G19" s="3">
        <f>中转!G27</f>
        <v>0</v>
      </c>
      <c r="H19" s="8" t="str">
        <f>中转!AC27</f>
        <v>[{"ItemId":50010,"Num":300}]</v>
      </c>
    </row>
    <row r="20" spans="1:8" s="16" customFormat="1" x14ac:dyDescent="0.15">
      <c r="A20" s="3">
        <f t="shared" si="2"/>
        <v>20103</v>
      </c>
      <c r="B20" s="3">
        <f t="shared" si="3"/>
        <v>20103</v>
      </c>
      <c r="C20" s="3">
        <v>2</v>
      </c>
      <c r="D20" s="3">
        <f>中转!D28</f>
        <v>201</v>
      </c>
      <c r="E20" s="3" t="str">
        <f>中转!V28</f>
        <v>{"ConditionType":17,"Param":[9]}</v>
      </c>
      <c r="F20" s="3" t="str">
        <f>中转!L28</f>
        <v>MisDesc17</v>
      </c>
      <c r="G20" s="3">
        <f>中转!G28</f>
        <v>0</v>
      </c>
      <c r="H20" s="8" t="str">
        <f>中转!AC28</f>
        <v>[{"ItemId":50010,"Num":300}]</v>
      </c>
    </row>
    <row r="21" spans="1:8" s="16" customFormat="1" x14ac:dyDescent="0.15">
      <c r="A21" s="3">
        <f t="shared" si="2"/>
        <v>20104</v>
      </c>
      <c r="B21" s="3">
        <f t="shared" si="3"/>
        <v>20104</v>
      </c>
      <c r="C21" s="3">
        <v>2</v>
      </c>
      <c r="D21" s="3">
        <f>中转!D29</f>
        <v>201</v>
      </c>
      <c r="E21" s="3" t="str">
        <f>中转!V29</f>
        <v>{"ConditionType":17,"Param":[12]}</v>
      </c>
      <c r="F21" s="3" t="str">
        <f>中转!L29</f>
        <v>MisDesc17</v>
      </c>
      <c r="G21" s="3">
        <f>中转!G29</f>
        <v>0</v>
      </c>
      <c r="H21" s="8" t="str">
        <f>中转!AC29</f>
        <v>[{"ItemId":50010,"Num":500}]</v>
      </c>
    </row>
    <row r="22" spans="1:8" s="16" customFormat="1" x14ac:dyDescent="0.15">
      <c r="A22" s="3">
        <f t="shared" si="2"/>
        <v>30101</v>
      </c>
      <c r="B22" s="3">
        <f t="shared" si="3"/>
        <v>30101</v>
      </c>
      <c r="C22" s="3">
        <v>2</v>
      </c>
      <c r="D22" s="3">
        <f>中转!D30</f>
        <v>301</v>
      </c>
      <c r="E22" s="3" t="str">
        <f>中转!V30</f>
        <v>{"ConditionType":2,"Param":[20]}</v>
      </c>
      <c r="F22" s="3" t="str">
        <f>中转!L30</f>
        <v>MisDesc2</v>
      </c>
      <c r="G22" s="3">
        <f>中转!G30</f>
        <v>0</v>
      </c>
      <c r="H22" s="8" t="str">
        <f>中转!AC30</f>
        <v>[{"ItemId":50010,"Num":300}]</v>
      </c>
    </row>
    <row r="23" spans="1:8" s="16" customFormat="1" x14ac:dyDescent="0.15">
      <c r="A23" s="3">
        <f t="shared" si="2"/>
        <v>30102</v>
      </c>
      <c r="B23" s="3">
        <f t="shared" si="3"/>
        <v>30102</v>
      </c>
      <c r="C23" s="3">
        <v>2</v>
      </c>
      <c r="D23" s="3">
        <f>中转!D31</f>
        <v>301</v>
      </c>
      <c r="E23" s="3" t="str">
        <f>中转!V31</f>
        <v>{"ConditionType":2,"Param":[30]}</v>
      </c>
      <c r="F23" s="3" t="str">
        <f>中转!L31</f>
        <v>MisDesc2</v>
      </c>
      <c r="G23" s="3">
        <f>中转!G31</f>
        <v>0</v>
      </c>
      <c r="H23" s="8" t="str">
        <f>中转!AC31</f>
        <v>[{"ItemId":50010,"Num":300}]</v>
      </c>
    </row>
    <row r="24" spans="1:8" s="16" customFormat="1" x14ac:dyDescent="0.15">
      <c r="A24" s="3">
        <f t="shared" si="2"/>
        <v>30103</v>
      </c>
      <c r="B24" s="3">
        <f t="shared" si="3"/>
        <v>30103</v>
      </c>
      <c r="C24" s="3">
        <v>2</v>
      </c>
      <c r="D24" s="3">
        <f>中转!D32</f>
        <v>301</v>
      </c>
      <c r="E24" s="3" t="str">
        <f>中转!V32</f>
        <v>{"ConditionType":2,"Param":[40]}</v>
      </c>
      <c r="F24" s="3" t="str">
        <f>中转!L32</f>
        <v>MisDesc2</v>
      </c>
      <c r="G24" s="3">
        <f>中转!G32</f>
        <v>0</v>
      </c>
      <c r="H24" s="8" t="str">
        <f>中转!AC32</f>
        <v>[{"ItemId":50010,"Num":300}]</v>
      </c>
    </row>
    <row r="25" spans="1:8" s="16" customFormat="1" x14ac:dyDescent="0.15">
      <c r="A25" s="3">
        <f t="shared" si="2"/>
        <v>30104</v>
      </c>
      <c r="B25" s="3">
        <f t="shared" si="3"/>
        <v>30104</v>
      </c>
      <c r="C25" s="3">
        <v>2</v>
      </c>
      <c r="D25" s="3">
        <f>中转!D33</f>
        <v>301</v>
      </c>
      <c r="E25" s="3" t="str">
        <f>中转!V33</f>
        <v>{"ConditionType":2,"Param":[50]}</v>
      </c>
      <c r="F25" s="3" t="str">
        <f>中转!L33</f>
        <v>MisDesc2</v>
      </c>
      <c r="G25" s="3">
        <f>中转!G33</f>
        <v>0</v>
      </c>
      <c r="H25" s="8" t="str">
        <f>中转!AC33</f>
        <v>[{"ItemId":50010,"Num":500}]</v>
      </c>
    </row>
    <row r="26" spans="1:8" s="16" customFormat="1" x14ac:dyDescent="0.15">
      <c r="A26" s="3">
        <f t="shared" si="2"/>
        <v>40101</v>
      </c>
      <c r="B26" s="3">
        <f t="shared" si="3"/>
        <v>40101</v>
      </c>
      <c r="C26" s="3">
        <v>2</v>
      </c>
      <c r="D26" s="3">
        <f>中转!D34</f>
        <v>401</v>
      </c>
      <c r="E26" s="3" t="str">
        <f>中转!V34</f>
        <v>{"ConditionType":16,"Param":[1]}</v>
      </c>
      <c r="F26" s="3" t="str">
        <f>中转!L34</f>
        <v>MisDesc16</v>
      </c>
      <c r="G26" s="3">
        <f>中转!G34</f>
        <v>0</v>
      </c>
      <c r="H26" s="8" t="str">
        <f>中转!AC34</f>
        <v>[{"ItemId":50010,"Num":500}]</v>
      </c>
    </row>
    <row r="27" spans="1:8" s="16" customFormat="1" x14ac:dyDescent="0.15">
      <c r="A27" s="3">
        <f t="shared" si="2"/>
        <v>40102</v>
      </c>
      <c r="B27" s="3">
        <f t="shared" si="3"/>
        <v>40102</v>
      </c>
      <c r="C27" s="3">
        <v>2</v>
      </c>
      <c r="D27" s="3">
        <f>中转!D35</f>
        <v>401</v>
      </c>
      <c r="E27" s="3" t="str">
        <f>中转!V35</f>
        <v>{"ConditionType":16,"Param":[2]}</v>
      </c>
      <c r="F27" s="3" t="str">
        <f>中转!L35</f>
        <v>MisDesc16</v>
      </c>
      <c r="G27" s="3">
        <f>中转!G35</f>
        <v>0</v>
      </c>
      <c r="H27" s="8" t="str">
        <f>中转!AC35</f>
        <v>[{"ItemId":50010,"Num":500}]</v>
      </c>
    </row>
    <row r="28" spans="1:8" s="16" customFormat="1" x14ac:dyDescent="0.15">
      <c r="A28" s="3">
        <f t="shared" si="2"/>
        <v>40103</v>
      </c>
      <c r="B28" s="3">
        <f t="shared" si="3"/>
        <v>40103</v>
      </c>
      <c r="C28" s="3">
        <v>2</v>
      </c>
      <c r="D28" s="3">
        <f>中转!D36</f>
        <v>401</v>
      </c>
      <c r="E28" s="3" t="str">
        <f>中转!V36</f>
        <v>{"ConditionType":16,"Param":[3]}</v>
      </c>
      <c r="F28" s="3" t="str">
        <f>中转!L36</f>
        <v>MisDesc16</v>
      </c>
      <c r="G28" s="3">
        <f>中转!G36</f>
        <v>0</v>
      </c>
      <c r="H28" s="8" t="str">
        <f>中转!AC36</f>
        <v>[{"ItemId":50010,"Num":500}]</v>
      </c>
    </row>
    <row r="29" spans="1:8" s="16" customFormat="1" x14ac:dyDescent="0.15">
      <c r="A29" s="3">
        <f t="shared" si="2"/>
        <v>40104</v>
      </c>
      <c r="B29" s="3">
        <f t="shared" si="3"/>
        <v>40104</v>
      </c>
      <c r="C29" s="3">
        <v>2</v>
      </c>
      <c r="D29" s="3">
        <f>中转!D37</f>
        <v>401</v>
      </c>
      <c r="E29" s="3" t="str">
        <f>中转!V37</f>
        <v>{"ConditionType":16,"Param":[4]}</v>
      </c>
      <c r="F29" s="3" t="str">
        <f>中转!L37</f>
        <v>MisDesc16</v>
      </c>
      <c r="G29" s="3">
        <f>中转!G37</f>
        <v>0</v>
      </c>
      <c r="H29" s="8" t="str">
        <f>中转!AC37</f>
        <v>[{"ItemId":50010,"Num":800}]</v>
      </c>
    </row>
    <row r="30" spans="1:8" s="16" customFormat="1" x14ac:dyDescent="0.15">
      <c r="A30" s="3">
        <f t="shared" si="2"/>
        <v>50101</v>
      </c>
      <c r="B30" s="3">
        <f t="shared" si="3"/>
        <v>50101</v>
      </c>
      <c r="C30" s="3">
        <v>2</v>
      </c>
      <c r="D30" s="3">
        <f>中转!D38</f>
        <v>501</v>
      </c>
      <c r="E30" s="3" t="str">
        <f>中转!V38</f>
        <v>{"ConditionType":21,"Param":[100]}</v>
      </c>
      <c r="F30" s="3" t="str">
        <f>中转!L38</f>
        <v>MisDesc21</v>
      </c>
      <c r="G30" s="3">
        <f>中转!G38</f>
        <v>0</v>
      </c>
      <c r="H30" s="8" t="str">
        <f>中转!AC38</f>
        <v>[{"ItemId":50010,"Num":400}]</v>
      </c>
    </row>
    <row r="31" spans="1:8" x14ac:dyDescent="0.15">
      <c r="A31" s="3">
        <f t="shared" si="2"/>
        <v>50102</v>
      </c>
      <c r="B31" s="3">
        <f t="shared" si="3"/>
        <v>50102</v>
      </c>
      <c r="C31" s="3">
        <v>2</v>
      </c>
      <c r="D31" s="3">
        <f>中转!D39</f>
        <v>501</v>
      </c>
      <c r="E31" s="3" t="str">
        <f>中转!V39</f>
        <v>{"ConditionType":21,"Param":[200]}</v>
      </c>
      <c r="F31" s="3" t="str">
        <f>中转!L39</f>
        <v>MisDesc21</v>
      </c>
      <c r="G31" s="3">
        <f>中转!G39</f>
        <v>0</v>
      </c>
      <c r="H31" s="8" t="str">
        <f>中转!AC39</f>
        <v>[{"ItemId":50010,"Num":400}]</v>
      </c>
    </row>
    <row r="32" spans="1:8" x14ac:dyDescent="0.15">
      <c r="A32" s="3">
        <f t="shared" si="2"/>
        <v>50103</v>
      </c>
      <c r="B32" s="3">
        <f t="shared" si="3"/>
        <v>50103</v>
      </c>
      <c r="C32" s="3">
        <v>2</v>
      </c>
      <c r="D32" s="3">
        <f>中转!D40</f>
        <v>501</v>
      </c>
      <c r="E32" s="3" t="str">
        <f>中转!V40</f>
        <v>{"ConditionType":21,"Param":[300]}</v>
      </c>
      <c r="F32" s="3" t="str">
        <f>中转!L40</f>
        <v>MisDesc21</v>
      </c>
      <c r="G32" s="3">
        <f>中转!G40</f>
        <v>0</v>
      </c>
      <c r="H32" s="8" t="str">
        <f>中转!AC40</f>
        <v>[{"ItemId":50010,"Num":400}]</v>
      </c>
    </row>
    <row r="33" spans="1:8" x14ac:dyDescent="0.15">
      <c r="A33" s="3">
        <f t="shared" si="2"/>
        <v>50104</v>
      </c>
      <c r="B33" s="3">
        <f t="shared" si="3"/>
        <v>50104</v>
      </c>
      <c r="C33" s="3">
        <v>2</v>
      </c>
      <c r="D33" s="3">
        <f>中转!D41</f>
        <v>501</v>
      </c>
      <c r="E33" s="3" t="str">
        <f>中转!V41</f>
        <v>{"ConditionType":21,"Param":[400]}</v>
      </c>
      <c r="F33" s="3" t="str">
        <f>中转!L41</f>
        <v>MisDesc21</v>
      </c>
      <c r="G33" s="3">
        <f>中转!G41</f>
        <v>0</v>
      </c>
      <c r="H33" s="8" t="str">
        <f>中转!AC41</f>
        <v>[{"ItemId":50010,"Num":800}]</v>
      </c>
    </row>
    <row r="34" spans="1:8" x14ac:dyDescent="0.15">
      <c r="A34" s="3" t="str">
        <f>"//"&amp;B34</f>
        <v>//60101</v>
      </c>
      <c r="B34" s="3">
        <f t="shared" si="3"/>
        <v>60101</v>
      </c>
      <c r="C34" s="3">
        <v>2</v>
      </c>
      <c r="D34" s="3">
        <f>中转!D42</f>
        <v>601</v>
      </c>
      <c r="E34" s="3" t="str">
        <f>中转!V42</f>
        <v>{"ConditionType":22,"Param":[250]}</v>
      </c>
      <c r="F34" s="3" t="str">
        <f>中转!L42</f>
        <v>MisDesc22</v>
      </c>
      <c r="G34" s="3">
        <f>中转!G42</f>
        <v>0</v>
      </c>
      <c r="H34" s="8" t="str">
        <f>中转!AC42</f>
        <v>[{"ItemId":50010,"Num":200}]</v>
      </c>
    </row>
    <row r="35" spans="1:8" x14ac:dyDescent="0.15">
      <c r="A35" s="3" t="str">
        <f>"//"&amp;B35</f>
        <v>//60102</v>
      </c>
      <c r="B35" s="3">
        <f t="shared" si="3"/>
        <v>60102</v>
      </c>
      <c r="C35" s="3">
        <v>2</v>
      </c>
      <c r="D35" s="3">
        <f>中转!D43</f>
        <v>601</v>
      </c>
      <c r="E35" s="3" t="str">
        <f>中转!V43</f>
        <v>{"ConditionType":22,"Param":[500]}</v>
      </c>
      <c r="F35" s="3" t="str">
        <f>中转!L43</f>
        <v>MisDesc22</v>
      </c>
      <c r="G35" s="3">
        <f>中转!G43</f>
        <v>0</v>
      </c>
      <c r="H35" s="8" t="str">
        <f>中转!AC43</f>
        <v>[{"ItemId":50010,"Num":200}]</v>
      </c>
    </row>
    <row r="36" spans="1:8" x14ac:dyDescent="0.15">
      <c r="A36" s="3" t="str">
        <f>"//"&amp;B36</f>
        <v>//60103</v>
      </c>
      <c r="B36" s="3">
        <f t="shared" si="3"/>
        <v>60103</v>
      </c>
      <c r="C36" s="3">
        <v>2</v>
      </c>
      <c r="D36" s="3">
        <f>中转!D44</f>
        <v>601</v>
      </c>
      <c r="E36" s="3" t="str">
        <f>中转!V44</f>
        <v>{"ConditionType":22,"Param":[750]}</v>
      </c>
      <c r="F36" s="3" t="str">
        <f>中转!L44</f>
        <v>MisDesc22</v>
      </c>
      <c r="G36" s="3">
        <f>中转!G44</f>
        <v>0</v>
      </c>
      <c r="H36" s="8" t="str">
        <f>中转!AC44</f>
        <v>[{"ItemId":50010,"Num":200}]</v>
      </c>
    </row>
    <row r="37" spans="1:8" x14ac:dyDescent="0.15">
      <c r="A37" s="3" t="str">
        <f>"//"&amp;B37</f>
        <v>//60104</v>
      </c>
      <c r="B37" s="3">
        <f t="shared" si="3"/>
        <v>60104</v>
      </c>
      <c r="C37" s="3">
        <v>2</v>
      </c>
      <c r="D37" s="3">
        <f>中转!D45</f>
        <v>601</v>
      </c>
      <c r="E37" s="3" t="str">
        <f>中转!V45</f>
        <v>{"ConditionType":22,"Param":[1000]}</v>
      </c>
      <c r="F37" s="3" t="str">
        <f>中转!L45</f>
        <v>MisDesc22</v>
      </c>
      <c r="G37" s="3">
        <f>中转!G45</f>
        <v>0</v>
      </c>
      <c r="H37" s="8" t="str">
        <f>中转!AC45</f>
        <v>[{"ItemId":50010,"Num":400}]</v>
      </c>
    </row>
    <row r="38" spans="1:8" s="16" customFormat="1" x14ac:dyDescent="0.15">
      <c r="A38" s="14" t="s">
        <v>59</v>
      </c>
      <c r="B38" s="15"/>
      <c r="C38" s="15"/>
      <c r="D38" s="15"/>
      <c r="E38" s="15"/>
      <c r="F38" s="15"/>
      <c r="G38" s="15"/>
      <c r="H38" s="14"/>
    </row>
    <row r="39" spans="1:8" x14ac:dyDescent="0.15">
      <c r="A39" s="3">
        <f t="shared" si="1"/>
        <v>100101</v>
      </c>
      <c r="B39" s="3">
        <f t="shared" ref="B39:B79" si="4">IF(D39=D38,B38+1,D39*100+1)</f>
        <v>100101</v>
      </c>
      <c r="C39" s="3">
        <v>3</v>
      </c>
      <c r="D39" s="3">
        <f>中转!D53</f>
        <v>1001</v>
      </c>
      <c r="E39" s="3" t="str">
        <f>中转!V53</f>
        <v>{"ConditionType":6,"Param":[20]}</v>
      </c>
      <c r="F39" s="3" t="str">
        <f>中转!L53</f>
        <v>MisDesc6</v>
      </c>
      <c r="G39" s="3">
        <v>0</v>
      </c>
      <c r="H39" s="8" t="str">
        <f>中转!AC53</f>
        <v>[{"ItemId":50002,"Num":50}]</v>
      </c>
    </row>
    <row r="40" spans="1:8" x14ac:dyDescent="0.15">
      <c r="A40" s="3">
        <f t="shared" si="1"/>
        <v>100102</v>
      </c>
      <c r="B40" s="3">
        <f t="shared" si="4"/>
        <v>100102</v>
      </c>
      <c r="C40" s="3">
        <v>3</v>
      </c>
      <c r="D40" s="3">
        <f>中转!D54</f>
        <v>1001</v>
      </c>
      <c r="E40" s="3" t="str">
        <f>中转!V54</f>
        <v>{"ConditionType":6,"Param":[136]}</v>
      </c>
      <c r="F40" s="3" t="str">
        <f>中转!L54</f>
        <v>MisDesc6</v>
      </c>
      <c r="G40" s="3">
        <f>G39</f>
        <v>0</v>
      </c>
      <c r="H40" s="8" t="str">
        <f>中转!AC54</f>
        <v>[{"ItemId":50002,"Num":50}]</v>
      </c>
    </row>
    <row r="41" spans="1:8" x14ac:dyDescent="0.15">
      <c r="A41" s="3">
        <f t="shared" si="1"/>
        <v>100103</v>
      </c>
      <c r="B41" s="3">
        <f t="shared" si="4"/>
        <v>100103</v>
      </c>
      <c r="C41" s="3">
        <v>3</v>
      </c>
      <c r="D41" s="3">
        <f>中转!D55</f>
        <v>1001</v>
      </c>
      <c r="E41" s="3" t="str">
        <f>中转!V55</f>
        <v>{"ConditionType":6,"Param":[361]}</v>
      </c>
      <c r="F41" s="3" t="str">
        <f>中转!L55</f>
        <v>MisDesc6</v>
      </c>
      <c r="G41" s="3">
        <f t="shared" ref="G41:G79" si="5">G40</f>
        <v>0</v>
      </c>
      <c r="H41" s="8" t="str">
        <f>中转!AC55</f>
        <v>[{"ItemId":50002,"Num":50}]</v>
      </c>
    </row>
    <row r="42" spans="1:8" x14ac:dyDescent="0.15">
      <c r="A42" s="3">
        <f t="shared" si="1"/>
        <v>100104</v>
      </c>
      <c r="B42" s="3">
        <f t="shared" si="4"/>
        <v>100104</v>
      </c>
      <c r="C42" s="3">
        <v>3</v>
      </c>
      <c r="D42" s="3">
        <f>中转!D56</f>
        <v>1001</v>
      </c>
      <c r="E42" s="3" t="str">
        <f>中转!V56</f>
        <v>{"ConditionType":6,"Param":[505]}</v>
      </c>
      <c r="F42" s="3" t="str">
        <f>中转!L56</f>
        <v>MisDesc6</v>
      </c>
      <c r="G42" s="3">
        <f t="shared" si="5"/>
        <v>0</v>
      </c>
      <c r="H42" s="8" t="str">
        <f>中转!AC56</f>
        <v>[{"ItemId":50002,"Num":100}]</v>
      </c>
    </row>
    <row r="43" spans="1:8" x14ac:dyDescent="0.15">
      <c r="A43" s="3">
        <f t="shared" si="1"/>
        <v>100105</v>
      </c>
      <c r="B43" s="3">
        <f t="shared" si="4"/>
        <v>100105</v>
      </c>
      <c r="C43" s="3">
        <v>3</v>
      </c>
      <c r="D43" s="3">
        <f>中转!D57</f>
        <v>1001</v>
      </c>
      <c r="E43" s="3" t="str">
        <f>中转!V57</f>
        <v>{"ConditionType":6,"Param":[707]}</v>
      </c>
      <c r="F43" s="3" t="str">
        <f>中转!L57</f>
        <v>MisDesc6</v>
      </c>
      <c r="G43" s="3">
        <f t="shared" si="5"/>
        <v>0</v>
      </c>
      <c r="H43" s="8" t="str">
        <f>中转!AC57</f>
        <v>[{"ItemId":50002,"Num":100}]</v>
      </c>
    </row>
    <row r="44" spans="1:8" x14ac:dyDescent="0.15">
      <c r="A44" s="3">
        <f t="shared" si="1"/>
        <v>200101</v>
      </c>
      <c r="B44" s="3">
        <f t="shared" si="4"/>
        <v>200101</v>
      </c>
      <c r="C44" s="3">
        <v>3</v>
      </c>
      <c r="D44" s="3">
        <f>中转!D58</f>
        <v>2001</v>
      </c>
      <c r="E44" s="3" t="str">
        <f>中转!V58</f>
        <v>{"ConditionType":7,"Param":[30]}</v>
      </c>
      <c r="F44" s="3" t="str">
        <f>中转!L58</f>
        <v>MisDesc7</v>
      </c>
      <c r="G44" s="3">
        <f t="shared" si="5"/>
        <v>0</v>
      </c>
      <c r="H44" s="8" t="str">
        <f>中转!AC58</f>
        <v>[{"ItemId":50002,"Num":50}]</v>
      </c>
    </row>
    <row r="45" spans="1:8" x14ac:dyDescent="0.15">
      <c r="A45" s="3">
        <f t="shared" si="1"/>
        <v>200102</v>
      </c>
      <c r="B45" s="3">
        <f t="shared" si="4"/>
        <v>200102</v>
      </c>
      <c r="C45" s="3">
        <v>3</v>
      </c>
      <c r="D45" s="3">
        <f>中转!D59</f>
        <v>2001</v>
      </c>
      <c r="E45" s="3" t="str">
        <f>中转!V59</f>
        <v>{"ConditionType":7,"Param":[60]}</v>
      </c>
      <c r="F45" s="3" t="str">
        <f>中转!L59</f>
        <v>MisDesc7</v>
      </c>
      <c r="G45" s="3">
        <f t="shared" si="5"/>
        <v>0</v>
      </c>
      <c r="H45" s="8" t="str">
        <f>中转!AC59</f>
        <v>[{"ItemId":50002,"Num":50}]</v>
      </c>
    </row>
    <row r="46" spans="1:8" x14ac:dyDescent="0.15">
      <c r="A46" s="3">
        <f t="shared" si="1"/>
        <v>200103</v>
      </c>
      <c r="B46" s="3">
        <f t="shared" si="4"/>
        <v>200103</v>
      </c>
      <c r="C46" s="3">
        <v>3</v>
      </c>
      <c r="D46" s="3">
        <f>中转!D60</f>
        <v>2001</v>
      </c>
      <c r="E46" s="3" t="str">
        <f>中转!V60</f>
        <v>{"ConditionType":7,"Param":[120]}</v>
      </c>
      <c r="F46" s="3" t="str">
        <f>中转!L60</f>
        <v>MisDesc7</v>
      </c>
      <c r="G46" s="3">
        <f t="shared" si="5"/>
        <v>0</v>
      </c>
      <c r="H46" s="8" t="str">
        <f>中转!AC60</f>
        <v>[{"ItemId":50002,"Num":50}]</v>
      </c>
    </row>
    <row r="47" spans="1:8" x14ac:dyDescent="0.15">
      <c r="A47" s="3">
        <f t="shared" si="1"/>
        <v>200104</v>
      </c>
      <c r="B47" s="3">
        <f t="shared" si="4"/>
        <v>200104</v>
      </c>
      <c r="C47" s="3">
        <v>3</v>
      </c>
      <c r="D47" s="3">
        <f>中转!D61</f>
        <v>2001</v>
      </c>
      <c r="E47" s="3" t="str">
        <f>中转!V61</f>
        <v>{"ConditionType":7,"Param":[180]}</v>
      </c>
      <c r="F47" s="3" t="str">
        <f>中转!L61</f>
        <v>MisDesc7</v>
      </c>
      <c r="G47" s="3">
        <f t="shared" si="5"/>
        <v>0</v>
      </c>
      <c r="H47" s="8" t="str">
        <f>中转!AC61</f>
        <v>[{"ItemId":50002,"Num":100}]</v>
      </c>
    </row>
    <row r="48" spans="1:8" x14ac:dyDescent="0.15">
      <c r="A48" s="3">
        <f t="shared" si="1"/>
        <v>300101</v>
      </c>
      <c r="B48" s="3">
        <f t="shared" si="4"/>
        <v>300101</v>
      </c>
      <c r="C48" s="3">
        <v>3</v>
      </c>
      <c r="D48" s="3">
        <f>中转!D62</f>
        <v>3001</v>
      </c>
      <c r="E48" s="3" t="str">
        <f>中转!V62</f>
        <v>{"ConditionType":8,"Param":[5]}</v>
      </c>
      <c r="F48" s="3" t="str">
        <f>中转!L62</f>
        <v>MisDesc8</v>
      </c>
      <c r="G48" s="3">
        <f t="shared" si="5"/>
        <v>0</v>
      </c>
      <c r="H48" s="8" t="str">
        <f>中转!AC62</f>
        <v>[{"ItemId":50002,"Num":50}]</v>
      </c>
    </row>
    <row r="49" spans="1:8" x14ac:dyDescent="0.15">
      <c r="A49" s="3">
        <f t="shared" si="1"/>
        <v>300102</v>
      </c>
      <c r="B49" s="3">
        <f t="shared" si="4"/>
        <v>300102</v>
      </c>
      <c r="C49" s="3">
        <v>3</v>
      </c>
      <c r="D49" s="3">
        <f>中转!D63</f>
        <v>3001</v>
      </c>
      <c r="E49" s="3" t="str">
        <f>中转!V63</f>
        <v>{"ConditionType":8,"Param":[15]}</v>
      </c>
      <c r="F49" s="3" t="str">
        <f>中转!L63</f>
        <v>MisDesc8</v>
      </c>
      <c r="G49" s="3">
        <f t="shared" si="5"/>
        <v>0</v>
      </c>
      <c r="H49" s="8" t="str">
        <f>中转!AC63</f>
        <v>[{"ItemId":50002,"Num":50}]</v>
      </c>
    </row>
    <row r="50" spans="1:8" x14ac:dyDescent="0.15">
      <c r="A50" s="3">
        <f t="shared" si="1"/>
        <v>300103</v>
      </c>
      <c r="B50" s="3">
        <f t="shared" si="4"/>
        <v>300103</v>
      </c>
      <c r="C50" s="3">
        <v>3</v>
      </c>
      <c r="D50" s="3">
        <f>中转!D64</f>
        <v>3001</v>
      </c>
      <c r="E50" s="3" t="str">
        <f>中转!V64</f>
        <v>{"ConditionType":8,"Param":[40]}</v>
      </c>
      <c r="F50" s="3" t="str">
        <f>中转!L64</f>
        <v>MisDesc8</v>
      </c>
      <c r="G50" s="3">
        <f t="shared" si="5"/>
        <v>0</v>
      </c>
      <c r="H50" s="8" t="str">
        <f>中转!AC64</f>
        <v>[{"ItemId":50002,"Num":50}]</v>
      </c>
    </row>
    <row r="51" spans="1:8" x14ac:dyDescent="0.15">
      <c r="A51" s="3">
        <f t="shared" si="1"/>
        <v>300104</v>
      </c>
      <c r="B51" s="3">
        <f t="shared" si="4"/>
        <v>300104</v>
      </c>
      <c r="C51" s="3">
        <v>3</v>
      </c>
      <c r="D51" s="3">
        <f>中转!D65</f>
        <v>3001</v>
      </c>
      <c r="E51" s="3" t="str">
        <f>中转!V65</f>
        <v>{"ConditionType":8,"Param":[70]}</v>
      </c>
      <c r="F51" s="3" t="str">
        <f>中转!L65</f>
        <v>MisDesc8</v>
      </c>
      <c r="G51" s="3">
        <f t="shared" si="5"/>
        <v>0</v>
      </c>
      <c r="H51" s="8" t="str">
        <f>中转!AC65</f>
        <v>[{"ItemId":50002,"Num":100}]</v>
      </c>
    </row>
    <row r="52" spans="1:8" x14ac:dyDescent="0.15">
      <c r="A52" s="3">
        <f t="shared" si="1"/>
        <v>400101</v>
      </c>
      <c r="B52" s="3">
        <f t="shared" si="4"/>
        <v>400101</v>
      </c>
      <c r="C52" s="3">
        <v>3</v>
      </c>
      <c r="D52" s="3">
        <f>中转!D66</f>
        <v>4001</v>
      </c>
      <c r="E52" s="3" t="str">
        <f>中转!V66</f>
        <v>{"ConditionType":9,"Param":[1000]}</v>
      </c>
      <c r="F52" s="3" t="str">
        <f>中转!L66</f>
        <v>MisDesc9</v>
      </c>
      <c r="G52" s="3">
        <f t="shared" si="5"/>
        <v>0</v>
      </c>
      <c r="H52" s="8" t="str">
        <f>中转!AC66</f>
        <v>[{"ItemId":50002,"Num":100}]</v>
      </c>
    </row>
    <row r="53" spans="1:8" x14ac:dyDescent="0.15">
      <c r="A53" s="3">
        <f t="shared" si="1"/>
        <v>400102</v>
      </c>
      <c r="B53" s="3">
        <f t="shared" si="4"/>
        <v>400102</v>
      </c>
      <c r="C53" s="3">
        <v>3</v>
      </c>
      <c r="D53" s="3">
        <f>中转!D67</f>
        <v>4001</v>
      </c>
      <c r="E53" s="3" t="str">
        <f>中转!V67</f>
        <v>{"ConditionType":9,"Param":[5000]}</v>
      </c>
      <c r="F53" s="3" t="str">
        <f>中转!L67</f>
        <v>MisDesc9</v>
      </c>
      <c r="G53" s="3">
        <f t="shared" si="5"/>
        <v>0</v>
      </c>
      <c r="H53" s="8" t="str">
        <f>中转!AC67</f>
        <v>[{"ItemId":50002,"Num":200}]</v>
      </c>
    </row>
    <row r="54" spans="1:8" x14ac:dyDescent="0.15">
      <c r="A54" s="3">
        <f t="shared" si="1"/>
        <v>400103</v>
      </c>
      <c r="B54" s="3">
        <f t="shared" si="4"/>
        <v>400103</v>
      </c>
      <c r="C54" s="3">
        <v>3</v>
      </c>
      <c r="D54" s="3">
        <f>中转!D68</f>
        <v>4001</v>
      </c>
      <c r="E54" s="3" t="str">
        <f>中转!V68</f>
        <v>{"ConditionType":9,"Param":[12000]}</v>
      </c>
      <c r="F54" s="3" t="str">
        <f>中转!L68</f>
        <v>MisDesc9</v>
      </c>
      <c r="G54" s="3">
        <f t="shared" si="5"/>
        <v>0</v>
      </c>
      <c r="H54" s="8" t="str">
        <f>中转!AC68</f>
        <v>[{"ItemId":50002,"Num":500}]</v>
      </c>
    </row>
    <row r="55" spans="1:8" x14ac:dyDescent="0.15">
      <c r="A55" s="3">
        <f t="shared" si="1"/>
        <v>400104</v>
      </c>
      <c r="B55" s="3">
        <f t="shared" si="4"/>
        <v>400104</v>
      </c>
      <c r="C55" s="3">
        <v>3</v>
      </c>
      <c r="D55" s="3">
        <f>中转!D69</f>
        <v>4001</v>
      </c>
      <c r="E55" s="3" t="str">
        <f>中转!V69</f>
        <v>{"ConditionType":9,"Param":[30000]}</v>
      </c>
      <c r="F55" s="3" t="str">
        <f>中转!L69</f>
        <v>MisDesc9</v>
      </c>
      <c r="G55" s="3">
        <f t="shared" si="5"/>
        <v>0</v>
      </c>
      <c r="H55" s="8" t="str">
        <f>中转!AC69</f>
        <v>[{"ItemId":50002,"Num":1000}]</v>
      </c>
    </row>
    <row r="56" spans="1:8" x14ac:dyDescent="0.15">
      <c r="A56" s="3">
        <f t="shared" si="1"/>
        <v>500101</v>
      </c>
      <c r="B56" s="3">
        <f t="shared" si="4"/>
        <v>500101</v>
      </c>
      <c r="C56" s="3">
        <v>3</v>
      </c>
      <c r="D56" s="3">
        <f>中转!D70</f>
        <v>5001</v>
      </c>
      <c r="E56" s="3" t="str">
        <f>中转!V70</f>
        <v>{"ConditionType":10,"Param":[10]}</v>
      </c>
      <c r="F56" s="3" t="str">
        <f>中转!L70</f>
        <v>MisDesc10</v>
      </c>
      <c r="G56" s="3">
        <f t="shared" si="5"/>
        <v>0</v>
      </c>
      <c r="H56" s="8" t="str">
        <f>中转!AC70</f>
        <v>[{"ItemId":10001,"Num":1}]</v>
      </c>
    </row>
    <row r="57" spans="1:8" x14ac:dyDescent="0.15">
      <c r="A57" s="3">
        <f t="shared" si="1"/>
        <v>500102</v>
      </c>
      <c r="B57" s="3">
        <f t="shared" si="4"/>
        <v>500102</v>
      </c>
      <c r="C57" s="3">
        <v>3</v>
      </c>
      <c r="D57" s="3">
        <f>中转!D71</f>
        <v>5001</v>
      </c>
      <c r="E57" s="3" t="str">
        <f>中转!V71</f>
        <v>{"ConditionType":10,"Param":[30]}</v>
      </c>
      <c r="F57" s="3" t="str">
        <f>中转!L71</f>
        <v>MisDesc10</v>
      </c>
      <c r="G57" s="3">
        <f t="shared" si="5"/>
        <v>0</v>
      </c>
      <c r="H57" s="8" t="str">
        <f>中转!AC71</f>
        <v>[{"ItemId":10001,"Num":3}]</v>
      </c>
    </row>
    <row r="58" spans="1:8" x14ac:dyDescent="0.15">
      <c r="A58" s="3">
        <f t="shared" si="1"/>
        <v>500103</v>
      </c>
      <c r="B58" s="3">
        <f t="shared" si="4"/>
        <v>500103</v>
      </c>
      <c r="C58" s="3">
        <v>3</v>
      </c>
      <c r="D58" s="3">
        <f>中转!D72</f>
        <v>5001</v>
      </c>
      <c r="E58" s="3" t="str">
        <f>中转!V72</f>
        <v>{"ConditionType":10,"Param":[80]}</v>
      </c>
      <c r="F58" s="3" t="str">
        <f>中转!L72</f>
        <v>MisDesc10</v>
      </c>
      <c r="G58" s="3">
        <f t="shared" si="5"/>
        <v>0</v>
      </c>
      <c r="H58" s="8" t="str">
        <f>中转!AC72</f>
        <v>[{"ItemId":10001,"Num":5}]</v>
      </c>
    </row>
    <row r="59" spans="1:8" x14ac:dyDescent="0.15">
      <c r="A59" s="3">
        <f t="shared" si="1"/>
        <v>500104</v>
      </c>
      <c r="B59" s="3">
        <f t="shared" si="4"/>
        <v>500104</v>
      </c>
      <c r="C59" s="3">
        <v>3</v>
      </c>
      <c r="D59" s="3">
        <f>中转!D73</f>
        <v>5001</v>
      </c>
      <c r="E59" s="3" t="str">
        <f>中转!V73</f>
        <v>{"ConditionType":10,"Param":[130]}</v>
      </c>
      <c r="F59" s="3" t="str">
        <f>中转!L73</f>
        <v>MisDesc10</v>
      </c>
      <c r="G59" s="3">
        <f t="shared" si="5"/>
        <v>0</v>
      </c>
      <c r="H59" s="8" t="str">
        <f>中转!AC73</f>
        <v>[{"ItemId":10001,"Num":10}]</v>
      </c>
    </row>
    <row r="60" spans="1:8" x14ac:dyDescent="0.15">
      <c r="A60" s="3">
        <f t="shared" si="1"/>
        <v>600101</v>
      </c>
      <c r="B60" s="3">
        <f t="shared" si="4"/>
        <v>600101</v>
      </c>
      <c r="C60" s="3">
        <v>3</v>
      </c>
      <c r="D60" s="3">
        <f>中转!D74</f>
        <v>6001</v>
      </c>
      <c r="E60" s="3" t="str">
        <f>中转!V74</f>
        <v>{"ConditionType":16,"Param":[5]}</v>
      </c>
      <c r="F60" s="3" t="str">
        <f>中转!L74</f>
        <v>MisDesc16</v>
      </c>
      <c r="G60" s="3">
        <f t="shared" si="5"/>
        <v>0</v>
      </c>
      <c r="H60" s="8" t="str">
        <f>中转!AC74</f>
        <v>[{"ItemId":50002,"Num":50}]</v>
      </c>
    </row>
    <row r="61" spans="1:8" x14ac:dyDescent="0.15">
      <c r="A61" s="3">
        <f t="shared" si="1"/>
        <v>600102</v>
      </c>
      <c r="B61" s="3">
        <f t="shared" si="4"/>
        <v>600102</v>
      </c>
      <c r="C61" s="3">
        <v>3</v>
      </c>
      <c r="D61" s="3">
        <f>中转!D75</f>
        <v>6001</v>
      </c>
      <c r="E61" s="3" t="str">
        <f>中转!V75</f>
        <v>{"ConditionType":16,"Param":[20]}</v>
      </c>
      <c r="F61" s="3" t="str">
        <f>中转!L75</f>
        <v>MisDesc16</v>
      </c>
      <c r="G61" s="3">
        <f t="shared" si="5"/>
        <v>0</v>
      </c>
      <c r="H61" s="8" t="str">
        <f>中转!AC75</f>
        <v>[{"ItemId":50002,"Num":50}]</v>
      </c>
    </row>
    <row r="62" spans="1:8" x14ac:dyDescent="0.15">
      <c r="A62" s="3">
        <f t="shared" si="1"/>
        <v>600103</v>
      </c>
      <c r="B62" s="3">
        <f t="shared" si="4"/>
        <v>600103</v>
      </c>
      <c r="C62" s="3">
        <v>3</v>
      </c>
      <c r="D62" s="3">
        <f>中转!D76</f>
        <v>6001</v>
      </c>
      <c r="E62" s="3" t="str">
        <f>中转!V76</f>
        <v>{"ConditionType":16,"Param":[80]}</v>
      </c>
      <c r="F62" s="3" t="str">
        <f>中转!L76</f>
        <v>MisDesc16</v>
      </c>
      <c r="G62" s="3">
        <f t="shared" si="5"/>
        <v>0</v>
      </c>
      <c r="H62" s="8" t="str">
        <f>中转!AC76</f>
        <v>[{"ItemId":50002,"Num":50}]</v>
      </c>
    </row>
    <row r="63" spans="1:8" x14ac:dyDescent="0.15">
      <c r="A63" s="3">
        <f t="shared" si="1"/>
        <v>600104</v>
      </c>
      <c r="B63" s="3">
        <f t="shared" si="4"/>
        <v>600104</v>
      </c>
      <c r="C63" s="3">
        <v>3</v>
      </c>
      <c r="D63" s="3">
        <f>中转!D77</f>
        <v>6001</v>
      </c>
      <c r="E63" s="3" t="str">
        <f>中转!V77</f>
        <v>{"ConditionType":16,"Param":[250]}</v>
      </c>
      <c r="F63" s="3" t="str">
        <f>中转!L77</f>
        <v>MisDesc16</v>
      </c>
      <c r="G63" s="3">
        <f t="shared" si="5"/>
        <v>0</v>
      </c>
      <c r="H63" s="8" t="str">
        <f>中转!AC77</f>
        <v>[{"ItemId":50002,"Num":100}]</v>
      </c>
    </row>
    <row r="64" spans="1:8" x14ac:dyDescent="0.15">
      <c r="A64" s="3">
        <f t="shared" si="1"/>
        <v>700101</v>
      </c>
      <c r="B64" s="3">
        <f t="shared" si="4"/>
        <v>700101</v>
      </c>
      <c r="C64" s="3">
        <v>3</v>
      </c>
      <c r="D64" s="3">
        <f>中转!D78</f>
        <v>7001</v>
      </c>
      <c r="E64" s="3" t="str">
        <f>中转!V78</f>
        <v>{"ConditionType":18,"Param":[10]}</v>
      </c>
      <c r="F64" s="3" t="str">
        <f>中转!L78</f>
        <v>MisDesc18</v>
      </c>
      <c r="G64" s="3">
        <f t="shared" si="5"/>
        <v>0</v>
      </c>
      <c r="H64" s="8" t="str">
        <f>中转!AC78</f>
        <v>[{"ItemId":50002,"Num":50}]</v>
      </c>
    </row>
    <row r="65" spans="1:8" x14ac:dyDescent="0.15">
      <c r="A65" s="3">
        <f t="shared" si="1"/>
        <v>700102</v>
      </c>
      <c r="B65" s="3">
        <f t="shared" si="4"/>
        <v>700102</v>
      </c>
      <c r="C65" s="3">
        <v>3</v>
      </c>
      <c r="D65" s="3">
        <f>中转!D79</f>
        <v>7001</v>
      </c>
      <c r="E65" s="3" t="str">
        <f>中转!V79</f>
        <v>{"ConditionType":18,"Param":[25]}</v>
      </c>
      <c r="F65" s="3" t="str">
        <f>中转!L79</f>
        <v>MisDesc18</v>
      </c>
      <c r="G65" s="3">
        <f t="shared" si="5"/>
        <v>0</v>
      </c>
      <c r="H65" s="8" t="str">
        <f>中转!AC79</f>
        <v>[{"ItemId":50002,"Num":50}]</v>
      </c>
    </row>
    <row r="66" spans="1:8" x14ac:dyDescent="0.15">
      <c r="A66" s="3">
        <f t="shared" si="1"/>
        <v>700103</v>
      </c>
      <c r="B66" s="3">
        <f t="shared" si="4"/>
        <v>700103</v>
      </c>
      <c r="C66" s="3">
        <v>3</v>
      </c>
      <c r="D66" s="3">
        <f>中转!D80</f>
        <v>7001</v>
      </c>
      <c r="E66" s="3" t="str">
        <f>中转!V80</f>
        <v>{"ConditionType":18,"Param":[40]}</v>
      </c>
      <c r="F66" s="3" t="str">
        <f>中转!L80</f>
        <v>MisDesc18</v>
      </c>
      <c r="G66" s="3">
        <f t="shared" si="5"/>
        <v>0</v>
      </c>
      <c r="H66" s="8" t="str">
        <f>中转!AC80</f>
        <v>[{"ItemId":50002,"Num":50}]</v>
      </c>
    </row>
    <row r="67" spans="1:8" x14ac:dyDescent="0.15">
      <c r="A67" s="3">
        <f t="shared" si="1"/>
        <v>700104</v>
      </c>
      <c r="B67" s="3">
        <f t="shared" si="4"/>
        <v>700104</v>
      </c>
      <c r="C67" s="3">
        <v>3</v>
      </c>
      <c r="D67" s="3">
        <f>中转!D81</f>
        <v>7001</v>
      </c>
      <c r="E67" s="3" t="str">
        <f>中转!V81</f>
        <v>{"ConditionType":18,"Param":[70]}</v>
      </c>
      <c r="F67" s="3" t="str">
        <f>中转!L81</f>
        <v>MisDesc18</v>
      </c>
      <c r="G67" s="3">
        <f t="shared" si="5"/>
        <v>0</v>
      </c>
      <c r="H67" s="8" t="str">
        <f>中转!AC81</f>
        <v>[{"ItemId":50002,"Num":100}]</v>
      </c>
    </row>
    <row r="68" spans="1:8" x14ac:dyDescent="0.15">
      <c r="A68" s="3">
        <f t="shared" si="1"/>
        <v>800101</v>
      </c>
      <c r="B68" s="3">
        <f t="shared" si="4"/>
        <v>800101</v>
      </c>
      <c r="C68" s="3">
        <v>3</v>
      </c>
      <c r="D68" s="3">
        <f>中转!D82</f>
        <v>8001</v>
      </c>
      <c r="E68" s="3" t="str">
        <f>中转!V82</f>
        <v>{"ConditionType":19,"Param":[7,1]}</v>
      </c>
      <c r="F68" s="3" t="str">
        <f>中转!L82</f>
        <v>MisDesc19</v>
      </c>
      <c r="G68" s="3">
        <f t="shared" si="5"/>
        <v>0</v>
      </c>
      <c r="H68" s="8" t="str">
        <f>中转!AC82</f>
        <v>[{"ItemId":50002,"Num":50}]</v>
      </c>
    </row>
    <row r="69" spans="1:8" x14ac:dyDescent="0.15">
      <c r="A69" s="3">
        <f t="shared" si="1"/>
        <v>800102</v>
      </c>
      <c r="B69" s="3">
        <f t="shared" si="4"/>
        <v>800102</v>
      </c>
      <c r="C69" s="3">
        <v>3</v>
      </c>
      <c r="D69" s="3">
        <f>中转!D83</f>
        <v>8001</v>
      </c>
      <c r="E69" s="3" t="str">
        <f>中转!V83</f>
        <v>{"ConditionType":19,"Param":[15,1]}</v>
      </c>
      <c r="F69" s="3" t="str">
        <f>中转!L83</f>
        <v>MisDesc19</v>
      </c>
      <c r="G69" s="3">
        <f t="shared" si="5"/>
        <v>0</v>
      </c>
      <c r="H69" s="8" t="str">
        <f>中转!AC83</f>
        <v>[{"ItemId":50002,"Num":50}]</v>
      </c>
    </row>
    <row r="70" spans="1:8" x14ac:dyDescent="0.15">
      <c r="A70" s="3">
        <f t="shared" si="1"/>
        <v>800103</v>
      </c>
      <c r="B70" s="3">
        <f t="shared" si="4"/>
        <v>800103</v>
      </c>
      <c r="C70" s="3">
        <v>3</v>
      </c>
      <c r="D70" s="3">
        <f>中转!D84</f>
        <v>8001</v>
      </c>
      <c r="E70" s="3" t="str">
        <f>中转!V84</f>
        <v>{"ConditionType":19,"Param":[25,1]}</v>
      </c>
      <c r="F70" s="3" t="str">
        <f>中转!L84</f>
        <v>MisDesc19</v>
      </c>
      <c r="G70" s="3">
        <f t="shared" si="5"/>
        <v>0</v>
      </c>
      <c r="H70" s="8" t="str">
        <f>中转!AC84</f>
        <v>[{"ItemId":50002,"Num":50}]</v>
      </c>
    </row>
    <row r="71" spans="1:8" x14ac:dyDescent="0.15">
      <c r="A71" s="3">
        <f t="shared" si="1"/>
        <v>800104</v>
      </c>
      <c r="B71" s="3">
        <f t="shared" si="4"/>
        <v>800104</v>
      </c>
      <c r="C71" s="3">
        <v>3</v>
      </c>
      <c r="D71" s="3">
        <f>中转!D85</f>
        <v>8001</v>
      </c>
      <c r="E71" s="3" t="str">
        <f>中转!V85</f>
        <v>{"ConditionType":19,"Param":[45,1]}</v>
      </c>
      <c r="F71" s="3" t="str">
        <f>中转!L85</f>
        <v>MisDesc19</v>
      </c>
      <c r="G71" s="3">
        <f t="shared" si="5"/>
        <v>0</v>
      </c>
      <c r="H71" s="8" t="str">
        <f>中转!AC85</f>
        <v>[{"ItemId":50002,"Num":100}]</v>
      </c>
    </row>
    <row r="72" spans="1:8" x14ac:dyDescent="0.15">
      <c r="A72" s="3">
        <f t="shared" si="1"/>
        <v>900101</v>
      </c>
      <c r="B72" s="3">
        <f t="shared" si="4"/>
        <v>900101</v>
      </c>
      <c r="C72" s="3">
        <v>3</v>
      </c>
      <c r="D72" s="3">
        <f>中转!D86</f>
        <v>9001</v>
      </c>
      <c r="E72" s="3" t="str">
        <f>中转!V86</f>
        <v>{"ConditionType":19,"Param":[12,3]}</v>
      </c>
      <c r="F72" s="3" t="str">
        <f>中转!L86</f>
        <v>MisDesc19</v>
      </c>
      <c r="G72" s="3">
        <f t="shared" si="5"/>
        <v>0</v>
      </c>
      <c r="H72" s="8" t="str">
        <f>中转!AC86</f>
        <v>[{"ItemId":50002,"Num":50}]</v>
      </c>
    </row>
    <row r="73" spans="1:8" x14ac:dyDescent="0.15">
      <c r="A73" s="3">
        <f t="shared" si="1"/>
        <v>1000101</v>
      </c>
      <c r="B73" s="3">
        <f t="shared" si="4"/>
        <v>1000101</v>
      </c>
      <c r="C73" s="3">
        <v>3</v>
      </c>
      <c r="D73" s="3">
        <f>中转!D87</f>
        <v>10001</v>
      </c>
      <c r="E73" s="3" t="str">
        <f>中转!V87</f>
        <v>{"ConditionType":19,"Param":[10,5]}</v>
      </c>
      <c r="F73" s="3" t="str">
        <f>中转!L87</f>
        <v>MisDesc19</v>
      </c>
      <c r="G73" s="3">
        <f t="shared" si="5"/>
        <v>0</v>
      </c>
      <c r="H73" s="8" t="str">
        <f>中转!AC87</f>
        <v>[{"ItemId":50002,"Num":50}]</v>
      </c>
    </row>
    <row r="74" spans="1:8" x14ac:dyDescent="0.15">
      <c r="A74" s="3">
        <f t="shared" si="1"/>
        <v>1100101</v>
      </c>
      <c r="B74" s="3">
        <f t="shared" si="4"/>
        <v>1100101</v>
      </c>
      <c r="C74" s="3">
        <v>3</v>
      </c>
      <c r="D74" s="3">
        <f>中转!D88</f>
        <v>11001</v>
      </c>
      <c r="E74" s="3" t="str">
        <f>中转!V88</f>
        <v>{"ConditionType":19,"Param":[8,7]}</v>
      </c>
      <c r="F74" s="3" t="str">
        <f>中转!L88</f>
        <v>MisDesc19</v>
      </c>
      <c r="G74" s="3">
        <f t="shared" si="5"/>
        <v>0</v>
      </c>
      <c r="H74" s="8" t="str">
        <f>中转!AC88</f>
        <v>[{"ItemId":50002,"Num":50}]</v>
      </c>
    </row>
    <row r="75" spans="1:8" x14ac:dyDescent="0.15">
      <c r="A75" s="3">
        <f t="shared" si="1"/>
        <v>1200101</v>
      </c>
      <c r="B75" s="3">
        <f t="shared" si="4"/>
        <v>1200101</v>
      </c>
      <c r="C75" s="3">
        <v>3</v>
      </c>
      <c r="D75" s="3">
        <f>中转!D89</f>
        <v>12001</v>
      </c>
      <c r="E75" s="3" t="str">
        <f>中转!V89</f>
        <v>{"ConditionType":19,"Param":[8,9]}</v>
      </c>
      <c r="F75" s="3" t="str">
        <f>中转!L89</f>
        <v>MisDesc19</v>
      </c>
      <c r="G75" s="3">
        <f t="shared" si="5"/>
        <v>0</v>
      </c>
      <c r="H75" s="8" t="str">
        <f>中转!AC89</f>
        <v>[{"ItemId":50002,"Num":100}]</v>
      </c>
    </row>
    <row r="76" spans="1:8" x14ac:dyDescent="0.15">
      <c r="A76" s="3">
        <f t="shared" si="1"/>
        <v>1300101</v>
      </c>
      <c r="B76" s="3">
        <f t="shared" si="4"/>
        <v>1300101</v>
      </c>
      <c r="C76" s="3">
        <v>3</v>
      </c>
      <c r="D76" s="3">
        <f>中转!D90</f>
        <v>13001</v>
      </c>
      <c r="E76" s="3" t="str">
        <f>中转!V90</f>
        <v>{"ConditionType":20,"Param":[7,1]}</v>
      </c>
      <c r="F76" s="3" t="str">
        <f>中转!L90</f>
        <v>MisDesc20</v>
      </c>
      <c r="G76" s="3">
        <f t="shared" si="5"/>
        <v>0</v>
      </c>
      <c r="H76" s="8" t="str">
        <f>中转!AC90</f>
        <v>[{"ItemId":50002,"Num":50}]</v>
      </c>
    </row>
    <row r="77" spans="1:8" x14ac:dyDescent="0.15">
      <c r="A77" s="3">
        <f t="shared" si="1"/>
        <v>1400101</v>
      </c>
      <c r="B77" s="3">
        <f t="shared" si="4"/>
        <v>1400101</v>
      </c>
      <c r="C77" s="3">
        <v>3</v>
      </c>
      <c r="D77" s="3">
        <f>中转!D91</f>
        <v>14001</v>
      </c>
      <c r="E77" s="3" t="str">
        <f>中转!V91</f>
        <v>{"ConditionType":20,"Param":[6,5]}</v>
      </c>
      <c r="F77" s="3" t="str">
        <f>中转!L91</f>
        <v>MisDesc20</v>
      </c>
      <c r="G77" s="3">
        <f t="shared" si="5"/>
        <v>0</v>
      </c>
      <c r="H77" s="8" t="str">
        <f>中转!AC91</f>
        <v>[{"ItemId":50002,"Num":50}]</v>
      </c>
    </row>
    <row r="78" spans="1:8" x14ac:dyDescent="0.15">
      <c r="A78" s="3">
        <f t="shared" si="1"/>
        <v>1500101</v>
      </c>
      <c r="B78" s="3">
        <f t="shared" si="4"/>
        <v>1500101</v>
      </c>
      <c r="C78" s="3">
        <v>3</v>
      </c>
      <c r="D78" s="3">
        <f>中转!D92</f>
        <v>15001</v>
      </c>
      <c r="E78" s="3" t="str">
        <f>中转!V92</f>
        <v>{"ConditionType":20,"Param":[5,10]}</v>
      </c>
      <c r="F78" s="3" t="str">
        <f>中转!L92</f>
        <v>MisDesc20</v>
      </c>
      <c r="G78" s="3">
        <f t="shared" si="5"/>
        <v>0</v>
      </c>
      <c r="H78" s="8" t="str">
        <f>中转!AC92</f>
        <v>[{"ItemId":50002,"Num":50}]</v>
      </c>
    </row>
    <row r="79" spans="1:8" x14ac:dyDescent="0.15">
      <c r="A79" s="3">
        <f t="shared" si="1"/>
        <v>1600101</v>
      </c>
      <c r="B79" s="3">
        <f t="shared" si="4"/>
        <v>1600101</v>
      </c>
      <c r="C79" s="3">
        <v>3</v>
      </c>
      <c r="D79" s="3">
        <f>中转!D93</f>
        <v>16001</v>
      </c>
      <c r="E79" s="3" t="str">
        <f>中转!V93</f>
        <v>{"ConditionType":20,"Param":[3,15]}</v>
      </c>
      <c r="F79" s="3" t="str">
        <f>中转!L93</f>
        <v>MisDesc20</v>
      </c>
      <c r="G79" s="3">
        <f t="shared" si="5"/>
        <v>0</v>
      </c>
      <c r="H79" s="8" t="str">
        <f>中转!AC93</f>
        <v>[{"ItemId":50002,"Num":100}]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3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K12" sqref="K12"/>
    </sheetView>
  </sheetViews>
  <sheetFormatPr defaultColWidth="9" defaultRowHeight="13.5" x14ac:dyDescent="0.15"/>
  <cols>
    <col min="1" max="1" width="9" style="1"/>
    <col min="2" max="2" width="15.25" style="1" customWidth="1"/>
    <col min="3" max="3" width="13.125" style="1" bestFit="1" customWidth="1"/>
    <col min="4" max="4" width="6.5" style="1" bestFit="1" customWidth="1"/>
    <col min="5" max="5" width="15.125" style="1" bestFit="1" customWidth="1"/>
    <col min="6" max="6" width="10.875" style="1" customWidth="1"/>
    <col min="7" max="11" width="9" style="1"/>
    <col min="12" max="12" width="11.625" style="1" bestFit="1" customWidth="1"/>
    <col min="13" max="13" width="9" style="1"/>
    <col min="14" max="14" width="14.875" style="1" customWidth="1"/>
    <col min="15" max="15" width="10.25" style="1" customWidth="1"/>
    <col min="16" max="19" width="10.375" style="1" customWidth="1"/>
    <col min="20" max="20" width="21.625" style="1" bestFit="1" customWidth="1"/>
    <col min="21" max="21" width="22" style="1" customWidth="1"/>
    <col min="22" max="22" width="35" style="1" bestFit="1" customWidth="1"/>
    <col min="23" max="25" width="9" style="1"/>
    <col min="26" max="26" width="16" style="1" customWidth="1"/>
    <col min="27" max="27" width="10.375" style="1" customWidth="1"/>
    <col min="28" max="28" width="29.375" style="1" customWidth="1"/>
    <col min="29" max="29" width="31.5" style="1" customWidth="1"/>
    <col min="30" max="16384" width="9" style="1"/>
  </cols>
  <sheetData>
    <row r="1" spans="1:29" x14ac:dyDescent="0.15">
      <c r="A1" s="1" t="s">
        <v>14</v>
      </c>
      <c r="B1" s="1" t="s">
        <v>15</v>
      </c>
      <c r="C1" s="1" t="s">
        <v>16</v>
      </c>
    </row>
    <row r="2" spans="1:29" x14ac:dyDescent="0.15">
      <c r="A2" s="1" t="s">
        <v>17</v>
      </c>
      <c r="B2" s="1" t="s">
        <v>18</v>
      </c>
    </row>
    <row r="3" spans="1:29" x14ac:dyDescent="0.15">
      <c r="A3" s="1" t="s">
        <v>19</v>
      </c>
    </row>
    <row r="4" spans="1:29" x14ac:dyDescent="0.15">
      <c r="A4" s="1" t="s">
        <v>20</v>
      </c>
    </row>
    <row r="8" spans="1:29" x14ac:dyDescent="0.15"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6" t="s">
        <v>33</v>
      </c>
      <c r="J8" s="6" t="s">
        <v>34</v>
      </c>
      <c r="L8" s="13" t="s">
        <v>98</v>
      </c>
      <c r="X8" s="1" t="s">
        <v>22</v>
      </c>
      <c r="Y8" s="1" t="s">
        <v>23</v>
      </c>
    </row>
    <row r="9" spans="1:29" x14ac:dyDescent="0.15">
      <c r="D9" s="8">
        <v>1</v>
      </c>
      <c r="E9" s="8" t="s">
        <v>35</v>
      </c>
      <c r="F9" s="8">
        <v>1</v>
      </c>
      <c r="G9" s="8">
        <v>20</v>
      </c>
      <c r="H9" s="9" t="s">
        <v>36</v>
      </c>
      <c r="I9" s="8">
        <v>20</v>
      </c>
      <c r="J9" s="10">
        <f>_xlfn.XLOOKUP(H9,[1]定价!$D$24:$D$1052,[1]定价!$I$24:$I$1052,0)*I9</f>
        <v>0.5</v>
      </c>
      <c r="L9" s="1" t="str">
        <f>$L$8&amp;O9</f>
        <v>MisDesc1</v>
      </c>
      <c r="N9" s="1" t="s">
        <v>24</v>
      </c>
      <c r="O9" s="1">
        <f>_xlfn.XLOOKUP(E9,备注!$E:$E,备注!$D:$D)</f>
        <v>1</v>
      </c>
      <c r="P9" s="1" t="s">
        <v>21</v>
      </c>
      <c r="Q9" s="1">
        <f>F9</f>
        <v>1</v>
      </c>
      <c r="T9" s="1" t="str">
        <f>IF(O9="","",$B$2&amp;N9&amp;$B$2&amp;$B$1&amp;O9)</f>
        <v>"ConditionType":1</v>
      </c>
      <c r="U9" s="1" t="str">
        <f>$B$2&amp;P9&amp;$B$2&amp;$B$1&amp;$A$1&amp;_xlfn.TEXTJOIN($C$1,1,Q9:S9)&amp;$A$2</f>
        <v>"Param":[1]</v>
      </c>
      <c r="V9" s="1" t="str">
        <f>$A$3&amp;_xlfn.TEXTJOIN($C$1,1,T9:U9)&amp;$A$4</f>
        <v>{"ConditionType":1,"Param":[1]}</v>
      </c>
      <c r="X9" s="1">
        <f>_xlfn.XLOOKUP(H9,[2]配置!$D:$D,[2]配置!$B:$B)</f>
        <v>50002</v>
      </c>
      <c r="Y9" s="1">
        <f t="shared" ref="Y9:Y16" si="0">I9</f>
        <v>20</v>
      </c>
      <c r="Z9" s="1" t="str">
        <f t="shared" ref="Z9:Z16" si="1">$B$2&amp;$X$8&amp;$B$2&amp;$B$1&amp;$X9</f>
        <v>"ItemId":50002</v>
      </c>
      <c r="AA9" s="1" t="str">
        <f t="shared" ref="AA9:AA16" si="2">$B$2&amp;$Y$8&amp;$B$2&amp;$B$1&amp;$Y9</f>
        <v>"Num":20</v>
      </c>
      <c r="AB9" s="1" t="str">
        <f>$A$3&amp;_xlfn.TEXTJOIN($C$1,1,Z9:AA9)&amp;$A$4</f>
        <v>{"ItemId":50002,"Num":20}</v>
      </c>
      <c r="AC9" s="1" t="str">
        <f>$A$1&amp;_xlfn.TEXTJOIN($C$1,1,AB9)&amp;$A$2</f>
        <v>[{"ItemId":50002,"Num":20}]</v>
      </c>
    </row>
    <row r="10" spans="1:29" x14ac:dyDescent="0.15">
      <c r="D10" s="8">
        <v>2</v>
      </c>
      <c r="E10" s="8" t="s">
        <v>37</v>
      </c>
      <c r="F10" s="8">
        <v>1</v>
      </c>
      <c r="G10" s="8">
        <v>20</v>
      </c>
      <c r="H10" s="11" t="s">
        <v>38</v>
      </c>
      <c r="I10" s="12">
        <v>10000</v>
      </c>
      <c r="J10" s="10">
        <f>_xlfn.XLOOKUP(H10,[1]定价!$D$24:$D$1052,[1]定价!$I$24:$I$1052,0)*I10</f>
        <v>0</v>
      </c>
      <c r="L10" s="1" t="str">
        <f t="shared" ref="L10:L16" si="3">$L$8&amp;O10</f>
        <v>MisDesc2</v>
      </c>
      <c r="N10" s="1" t="s">
        <v>24</v>
      </c>
      <c r="O10" s="1">
        <f>_xlfn.XLOOKUP(E10,备注!$E:$E,备注!$D:$D)</f>
        <v>2</v>
      </c>
      <c r="P10" s="1" t="s">
        <v>21</v>
      </c>
      <c r="Q10" s="1">
        <f t="shared" ref="Q10:Q16" si="4">F10</f>
        <v>1</v>
      </c>
      <c r="T10" s="1" t="str">
        <f>IF(O10="","",$B$2&amp;N10&amp;$B$2&amp;$B$1&amp;O10)</f>
        <v>"ConditionType":2</v>
      </c>
      <c r="U10" s="1" t="str">
        <f t="shared" ref="U10:U16" si="5">$B$2&amp;P10&amp;$B$2&amp;$B$1&amp;$A$1&amp;_xlfn.TEXTJOIN($C$1,1,Q10:S10)&amp;$A$2</f>
        <v>"Param":[1]</v>
      </c>
      <c r="V10" s="1" t="str">
        <f t="shared" ref="V10:V16" si="6">$A$3&amp;_xlfn.TEXTJOIN($C$1,1,T10:U10)&amp;$A$4</f>
        <v>{"ConditionType":2,"Param":[1]}</v>
      </c>
      <c r="X10" s="1">
        <f>_xlfn.XLOOKUP(H10,[2]配置!$D:$D,[2]配置!$B:$B)</f>
        <v>50003</v>
      </c>
      <c r="Y10" s="1">
        <f t="shared" si="0"/>
        <v>10000</v>
      </c>
      <c r="Z10" s="1" t="str">
        <f t="shared" si="1"/>
        <v>"ItemId":50003</v>
      </c>
      <c r="AA10" s="1" t="str">
        <f t="shared" si="2"/>
        <v>"Num":10000</v>
      </c>
      <c r="AB10" s="1" t="str">
        <f t="shared" ref="AB10:AB16" si="7">$A$3&amp;_xlfn.TEXTJOIN($C$1,1,Z10:AA10)&amp;$A$4</f>
        <v>{"ItemId":50003,"Num":10000}</v>
      </c>
      <c r="AC10" s="1" t="str">
        <f t="shared" ref="AC10:AC16" si="8">$A$1&amp;_xlfn.TEXTJOIN($C$1,1,AB10)&amp;$A$2</f>
        <v>[{"ItemId":50003,"Num":10000}]</v>
      </c>
    </row>
    <row r="11" spans="1:29" x14ac:dyDescent="0.15">
      <c r="D11" s="8">
        <v>3</v>
      </c>
      <c r="E11" s="8" t="s">
        <v>39</v>
      </c>
      <c r="F11" s="8">
        <v>1</v>
      </c>
      <c r="G11" s="8">
        <v>20</v>
      </c>
      <c r="H11" s="11" t="s">
        <v>38</v>
      </c>
      <c r="I11" s="12">
        <v>10000</v>
      </c>
      <c r="J11" s="10">
        <f>_xlfn.XLOOKUP(H11,[1]定价!$D$24:$D$1052,[1]定价!$I$24:$I$1052,0)*I11</f>
        <v>0</v>
      </c>
      <c r="L11" s="1" t="str">
        <f t="shared" si="3"/>
        <v>MisDesc3</v>
      </c>
      <c r="N11" s="1" t="s">
        <v>24</v>
      </c>
      <c r="O11" s="1">
        <f>_xlfn.XLOOKUP(E11,备注!$E:$E,备注!$D:$D)</f>
        <v>3</v>
      </c>
      <c r="P11" s="1" t="s">
        <v>21</v>
      </c>
      <c r="Q11" s="1">
        <f t="shared" si="4"/>
        <v>1</v>
      </c>
      <c r="T11" s="1" t="str">
        <f>IF(O11="","",$B$2&amp;N11&amp;$B$2&amp;$B$1&amp;O11)</f>
        <v>"ConditionType":3</v>
      </c>
      <c r="U11" s="1" t="str">
        <f t="shared" si="5"/>
        <v>"Param":[1]</v>
      </c>
      <c r="V11" s="1" t="str">
        <f t="shared" si="6"/>
        <v>{"ConditionType":3,"Param":[1]}</v>
      </c>
      <c r="X11" s="1">
        <f>_xlfn.XLOOKUP(H11,[2]配置!$D:$D,[2]配置!$B:$B)</f>
        <v>50003</v>
      </c>
      <c r="Y11" s="1">
        <f t="shared" si="0"/>
        <v>10000</v>
      </c>
      <c r="Z11" s="1" t="str">
        <f t="shared" si="1"/>
        <v>"ItemId":50003</v>
      </c>
      <c r="AA11" s="1" t="str">
        <f t="shared" si="2"/>
        <v>"Num":10000</v>
      </c>
      <c r="AB11" s="1" t="str">
        <f t="shared" si="7"/>
        <v>{"ItemId":50003,"Num":10000}</v>
      </c>
      <c r="AC11" s="1" t="str">
        <f t="shared" si="8"/>
        <v>[{"ItemId":50003,"Num":10000}]</v>
      </c>
    </row>
    <row r="12" spans="1:29" x14ac:dyDescent="0.15">
      <c r="D12" s="8">
        <v>4</v>
      </c>
      <c r="E12" s="8" t="s">
        <v>40</v>
      </c>
      <c r="F12" s="8">
        <v>1</v>
      </c>
      <c r="G12" s="8">
        <v>20</v>
      </c>
      <c r="H12" s="9" t="s">
        <v>36</v>
      </c>
      <c r="I12" s="8">
        <v>20</v>
      </c>
      <c r="J12" s="10">
        <f>_xlfn.XLOOKUP(H12,[1]定价!$D$24:$D$1052,[1]定价!$I$24:$I$1052,0)*I12</f>
        <v>0.5</v>
      </c>
      <c r="L12" s="1" t="str">
        <f t="shared" si="3"/>
        <v>MisDesc4</v>
      </c>
      <c r="N12" s="1" t="s">
        <v>24</v>
      </c>
      <c r="O12" s="1">
        <f>_xlfn.XLOOKUP(E12,备注!$E:$E,备注!$D:$D)</f>
        <v>4</v>
      </c>
      <c r="P12" s="1" t="s">
        <v>21</v>
      </c>
      <c r="Q12" s="1">
        <f t="shared" si="4"/>
        <v>1</v>
      </c>
      <c r="T12" s="1" t="str">
        <f>IF(O12="","",$B$2&amp;N12&amp;$B$2&amp;$B$1&amp;O12)</f>
        <v>"ConditionType":4</v>
      </c>
      <c r="U12" s="1" t="str">
        <f t="shared" si="5"/>
        <v>"Param":[1]</v>
      </c>
      <c r="V12" s="1" t="str">
        <f t="shared" si="6"/>
        <v>{"ConditionType":4,"Param":[1]}</v>
      </c>
      <c r="X12" s="1">
        <f>_xlfn.XLOOKUP(H12,[2]配置!$D:$D,[2]配置!$B:$B)</f>
        <v>50002</v>
      </c>
      <c r="Y12" s="1">
        <f t="shared" si="0"/>
        <v>20</v>
      </c>
      <c r="Z12" s="1" t="str">
        <f t="shared" si="1"/>
        <v>"ItemId":50002</v>
      </c>
      <c r="AA12" s="1" t="str">
        <f t="shared" si="2"/>
        <v>"Num":20</v>
      </c>
      <c r="AB12" s="1" t="str">
        <f t="shared" si="7"/>
        <v>{"ItemId":50002,"Num":20}</v>
      </c>
      <c r="AC12" s="1" t="str">
        <f t="shared" si="8"/>
        <v>[{"ItemId":50002,"Num":20}]</v>
      </c>
    </row>
    <row r="13" spans="1:29" x14ac:dyDescent="0.15">
      <c r="D13" s="8">
        <v>5</v>
      </c>
      <c r="E13" s="8" t="s">
        <v>41</v>
      </c>
      <c r="F13" s="8">
        <v>2</v>
      </c>
      <c r="G13" s="8">
        <v>20</v>
      </c>
      <c r="H13" s="9" t="s">
        <v>36</v>
      </c>
      <c r="I13" s="8">
        <v>20</v>
      </c>
      <c r="J13" s="10">
        <f>_xlfn.XLOOKUP(H13,[1]定价!$D$24:$D$1052,[1]定价!$I$24:$I$1052,0)*I13</f>
        <v>0.5</v>
      </c>
      <c r="L13" s="1" t="str">
        <f t="shared" si="3"/>
        <v>MisDesc5</v>
      </c>
      <c r="N13" s="1" t="s">
        <v>24</v>
      </c>
      <c r="O13" s="1">
        <f>_xlfn.XLOOKUP(E13,备注!$E:$E,备注!$D:$D)</f>
        <v>5</v>
      </c>
      <c r="P13" s="1" t="s">
        <v>21</v>
      </c>
      <c r="Q13" s="1">
        <f t="shared" si="4"/>
        <v>2</v>
      </c>
      <c r="T13" s="1" t="str">
        <f>IF(O13="","",$B$2&amp;N13&amp;$B$2&amp;$B$1&amp;O13)</f>
        <v>"ConditionType":5</v>
      </c>
      <c r="U13" s="1" t="str">
        <f t="shared" si="5"/>
        <v>"Param":[2]</v>
      </c>
      <c r="V13" s="1" t="str">
        <f t="shared" si="6"/>
        <v>{"ConditionType":5,"Param":[2]}</v>
      </c>
      <c r="X13" s="1">
        <f>_xlfn.XLOOKUP(H13,[2]配置!$D:$D,[2]配置!$B:$B)</f>
        <v>50002</v>
      </c>
      <c r="Y13" s="1">
        <f t="shared" si="0"/>
        <v>20</v>
      </c>
      <c r="Z13" s="1" t="str">
        <f t="shared" si="1"/>
        <v>"ItemId":50002</v>
      </c>
      <c r="AA13" s="1" t="str">
        <f t="shared" si="2"/>
        <v>"Num":20</v>
      </c>
      <c r="AB13" s="1" t="str">
        <f t="shared" si="7"/>
        <v>{"ItemId":50002,"Num":20}</v>
      </c>
      <c r="AC13" s="1" t="str">
        <f t="shared" si="8"/>
        <v>[{"ItemId":50002,"Num":20}]</v>
      </c>
    </row>
    <row r="14" spans="1:29" x14ac:dyDescent="0.15">
      <c r="D14" s="8">
        <v>6</v>
      </c>
      <c r="E14" s="8" t="s">
        <v>68</v>
      </c>
      <c r="F14" s="8">
        <v>1</v>
      </c>
      <c r="G14" s="8">
        <v>20</v>
      </c>
      <c r="H14" s="9" t="s">
        <v>36</v>
      </c>
      <c r="I14" s="8">
        <v>20</v>
      </c>
      <c r="J14" s="10">
        <f>_xlfn.XLOOKUP(H14,[1]定价!$D$24:$D$1052,[1]定价!$I$24:$I$1052,0)*I14</f>
        <v>0.5</v>
      </c>
      <c r="L14" s="1" t="str">
        <f t="shared" si="3"/>
        <v>MisDesc16</v>
      </c>
      <c r="N14" s="1" t="s">
        <v>24</v>
      </c>
      <c r="O14" s="1">
        <f>_xlfn.XLOOKUP(E14,备注!$E:$E,备注!$D:$D)</f>
        <v>16</v>
      </c>
      <c r="P14" s="1" t="s">
        <v>21</v>
      </c>
      <c r="Q14" s="1">
        <f t="shared" si="4"/>
        <v>1</v>
      </c>
      <c r="T14" s="1" t="str">
        <f t="shared" ref="T14:T16" si="9">IF(O14="","",$B$2&amp;N14&amp;$B$2&amp;$B$1&amp;O14)</f>
        <v>"ConditionType":16</v>
      </c>
      <c r="U14" s="1" t="str">
        <f t="shared" si="5"/>
        <v>"Param":[1]</v>
      </c>
      <c r="V14" s="1" t="str">
        <f t="shared" si="6"/>
        <v>{"ConditionType":16,"Param":[1]}</v>
      </c>
      <c r="X14" s="1">
        <f>_xlfn.XLOOKUP(H14,[2]配置!$D:$D,[2]配置!$B:$B)</f>
        <v>50002</v>
      </c>
      <c r="Y14" s="1">
        <f t="shared" si="0"/>
        <v>20</v>
      </c>
      <c r="Z14" s="1" t="str">
        <f t="shared" si="1"/>
        <v>"ItemId":50002</v>
      </c>
      <c r="AA14" s="1" t="str">
        <f t="shared" si="2"/>
        <v>"Num":20</v>
      </c>
      <c r="AB14" s="1" t="str">
        <f t="shared" si="7"/>
        <v>{"ItemId":50002,"Num":20}</v>
      </c>
      <c r="AC14" s="1" t="str">
        <f t="shared" si="8"/>
        <v>[{"ItemId":50002,"Num":20}]</v>
      </c>
    </row>
    <row r="15" spans="1:29" x14ac:dyDescent="0.15">
      <c r="D15" s="8">
        <v>7</v>
      </c>
      <c r="E15" s="8" t="s">
        <v>70</v>
      </c>
      <c r="F15" s="8">
        <v>1</v>
      </c>
      <c r="G15" s="8">
        <v>20</v>
      </c>
      <c r="H15" s="9" t="s">
        <v>36</v>
      </c>
      <c r="I15" s="8">
        <v>20</v>
      </c>
      <c r="J15" s="10">
        <f>_xlfn.XLOOKUP(H15,[1]定价!$D$24:$D$1052,[1]定价!$I$24:$I$1052,0)*I15</f>
        <v>0.5</v>
      </c>
      <c r="L15" s="1" t="str">
        <f t="shared" si="3"/>
        <v>MisDesc17</v>
      </c>
      <c r="N15" s="1" t="s">
        <v>24</v>
      </c>
      <c r="O15" s="1">
        <f>_xlfn.XLOOKUP(E15,备注!$E:$E,备注!$D:$D)</f>
        <v>17</v>
      </c>
      <c r="P15" s="1" t="s">
        <v>21</v>
      </c>
      <c r="Q15" s="1">
        <f t="shared" si="4"/>
        <v>1</v>
      </c>
      <c r="T15" s="1" t="str">
        <f t="shared" si="9"/>
        <v>"ConditionType":17</v>
      </c>
      <c r="U15" s="1" t="str">
        <f t="shared" si="5"/>
        <v>"Param":[1]</v>
      </c>
      <c r="V15" s="1" t="str">
        <f t="shared" si="6"/>
        <v>{"ConditionType":17,"Param":[1]}</v>
      </c>
      <c r="X15" s="1">
        <f>_xlfn.XLOOKUP(H15,[2]配置!$D:$D,[2]配置!$B:$B)</f>
        <v>50002</v>
      </c>
      <c r="Y15" s="1">
        <f t="shared" si="0"/>
        <v>20</v>
      </c>
      <c r="Z15" s="1" t="str">
        <f t="shared" si="1"/>
        <v>"ItemId":50002</v>
      </c>
      <c r="AA15" s="1" t="str">
        <f t="shared" si="2"/>
        <v>"Num":20</v>
      </c>
      <c r="AB15" s="1" t="str">
        <f t="shared" si="7"/>
        <v>{"ItemId":50002,"Num":20}</v>
      </c>
      <c r="AC15" s="1" t="str">
        <f t="shared" si="8"/>
        <v>[{"ItemId":50002,"Num":20}]</v>
      </c>
    </row>
    <row r="16" spans="1:29" x14ac:dyDescent="0.15">
      <c r="D16" s="8">
        <v>8</v>
      </c>
      <c r="E16" s="8" t="s">
        <v>47</v>
      </c>
      <c r="F16" s="8">
        <v>1</v>
      </c>
      <c r="G16" s="8">
        <v>20</v>
      </c>
      <c r="H16" s="9" t="s">
        <v>36</v>
      </c>
      <c r="I16" s="8">
        <v>20</v>
      </c>
      <c r="J16" s="10">
        <f>_xlfn.XLOOKUP(H16,[1]定价!$D$24:$D$1052,[1]定价!$I$24:$I$1052,0)*I16</f>
        <v>0.5</v>
      </c>
      <c r="L16" s="1" t="str">
        <f t="shared" si="3"/>
        <v>MisDesc10</v>
      </c>
      <c r="N16" s="1" t="s">
        <v>24</v>
      </c>
      <c r="O16" s="1">
        <f>_xlfn.XLOOKUP(E16,备注!$E:$E,备注!$D:$D)</f>
        <v>10</v>
      </c>
      <c r="P16" s="1" t="s">
        <v>21</v>
      </c>
      <c r="Q16" s="1">
        <f t="shared" si="4"/>
        <v>1</v>
      </c>
      <c r="T16" s="1" t="str">
        <f t="shared" si="9"/>
        <v>"ConditionType":10</v>
      </c>
      <c r="U16" s="1" t="str">
        <f t="shared" si="5"/>
        <v>"Param":[1]</v>
      </c>
      <c r="V16" s="1" t="str">
        <f t="shared" si="6"/>
        <v>{"ConditionType":10,"Param":[1]}</v>
      </c>
      <c r="X16" s="1">
        <f>_xlfn.XLOOKUP(H16,[2]配置!$D:$D,[2]配置!$B:$B)</f>
        <v>50002</v>
      </c>
      <c r="Y16" s="1">
        <f t="shared" si="0"/>
        <v>20</v>
      </c>
      <c r="Z16" s="1" t="str">
        <f t="shared" si="1"/>
        <v>"ItemId":50002</v>
      </c>
      <c r="AA16" s="1" t="str">
        <f t="shared" si="2"/>
        <v>"Num":20</v>
      </c>
      <c r="AB16" s="1" t="str">
        <f t="shared" si="7"/>
        <v>{"ItemId":50002,"Num":20}</v>
      </c>
      <c r="AC16" s="1" t="str">
        <f t="shared" si="8"/>
        <v>[{"ItemId":50002,"Num":20}]</v>
      </c>
    </row>
    <row r="22" spans="4:29" x14ac:dyDescent="0.15">
      <c r="D22" s="6" t="s">
        <v>28</v>
      </c>
      <c r="E22" s="6" t="s">
        <v>9</v>
      </c>
      <c r="F22" s="6" t="s">
        <v>76</v>
      </c>
      <c r="G22" s="6" t="s">
        <v>87</v>
      </c>
      <c r="H22" s="6" t="s">
        <v>32</v>
      </c>
      <c r="I22" s="6" t="s">
        <v>33</v>
      </c>
      <c r="J22" s="6" t="s">
        <v>34</v>
      </c>
      <c r="X22" s="1" t="s">
        <v>22</v>
      </c>
      <c r="Y22" s="1" t="s">
        <v>23</v>
      </c>
    </row>
    <row r="23" spans="4:29" x14ac:dyDescent="0.15">
      <c r="D23" s="8">
        <v>101</v>
      </c>
      <c r="E23" s="8" t="s">
        <v>88</v>
      </c>
      <c r="F23" s="8">
        <v>3</v>
      </c>
      <c r="G23" s="8">
        <v>0</v>
      </c>
      <c r="H23" s="17" t="s">
        <v>83</v>
      </c>
      <c r="I23" s="8">
        <v>300</v>
      </c>
      <c r="J23" s="10">
        <v>37.5</v>
      </c>
      <c r="L23" s="1" t="str">
        <f t="shared" ref="L23:L45" si="10">$L$8&amp;O23</f>
        <v>MisDesc1</v>
      </c>
      <c r="N23" s="1" t="s">
        <v>24</v>
      </c>
      <c r="O23" s="1">
        <f>_xlfn.XLOOKUP(E23,备注!$E:$E,备注!$D:$D)</f>
        <v>1</v>
      </c>
      <c r="P23" s="1" t="s">
        <v>21</v>
      </c>
      <c r="Q23" s="1">
        <f>F23</f>
        <v>3</v>
      </c>
      <c r="T23" s="1" t="str">
        <f>IF(O23="","",$B$2&amp;N23&amp;$B$2&amp;$B$1&amp;O23)</f>
        <v>"ConditionType":1</v>
      </c>
      <c r="U23" s="1" t="str">
        <f>$B$2&amp;P23&amp;$B$2&amp;$B$1&amp;$A$1&amp;_xlfn.TEXTJOIN($C$1,1,Q23:S23)&amp;$A$2</f>
        <v>"Param":[3]</v>
      </c>
      <c r="V23" s="1" t="str">
        <f>$A$3&amp;_xlfn.TEXTJOIN($C$1,1,T23:U23)&amp;$A$4</f>
        <v>{"ConditionType":1,"Param":[3]}</v>
      </c>
      <c r="X23" s="1">
        <f>_xlfn.XLOOKUP(H23,[2]配置!$D:$D,[2]配置!$B:$B)</f>
        <v>50010</v>
      </c>
      <c r="Y23" s="1">
        <f>I23</f>
        <v>300</v>
      </c>
      <c r="Z23" s="1" t="str">
        <f>$B$2&amp;$X$8&amp;$B$2&amp;$B$1&amp;$X23</f>
        <v>"ItemId":50010</v>
      </c>
      <c r="AA23" s="1" t="str">
        <f>$B$2&amp;$Y$8&amp;$B$2&amp;$B$1&amp;$Y23</f>
        <v>"Num":300</v>
      </c>
      <c r="AB23" s="1" t="str">
        <f>$A$3&amp;_xlfn.TEXTJOIN($C$1,1,Z23:AA23)&amp;$A$4</f>
        <v>{"ItemId":50010,"Num":300}</v>
      </c>
      <c r="AC23" s="1" t="str">
        <f>$A$1&amp;_xlfn.TEXTJOIN($C$1,1,AB23)&amp;$A$2</f>
        <v>[{"ItemId":50010,"Num":300}]</v>
      </c>
    </row>
    <row r="24" spans="4:29" x14ac:dyDescent="0.15">
      <c r="D24" s="8">
        <v>101</v>
      </c>
      <c r="E24" s="8" t="s">
        <v>88</v>
      </c>
      <c r="F24" s="8">
        <v>4</v>
      </c>
      <c r="G24" s="8">
        <v>0</v>
      </c>
      <c r="H24" s="17" t="s">
        <v>83</v>
      </c>
      <c r="I24" s="8">
        <v>300</v>
      </c>
      <c r="J24" s="10">
        <v>37.5</v>
      </c>
      <c r="L24" s="1" t="str">
        <f t="shared" si="10"/>
        <v>MisDesc1</v>
      </c>
      <c r="N24" s="1" t="s">
        <v>24</v>
      </c>
      <c r="O24" s="1">
        <f>_xlfn.XLOOKUP(E24,备注!$E:$E,备注!$D:$D)</f>
        <v>1</v>
      </c>
      <c r="P24" s="1" t="s">
        <v>21</v>
      </c>
      <c r="Q24" s="1">
        <f t="shared" ref="Q24:Q45" si="11">F24</f>
        <v>4</v>
      </c>
      <c r="T24" s="1" t="str">
        <f t="shared" ref="T24:T45" si="12">IF(O24="","",$B$2&amp;N24&amp;$B$2&amp;$B$1&amp;O24)</f>
        <v>"ConditionType":1</v>
      </c>
      <c r="U24" s="1" t="str">
        <f t="shared" ref="U24:U45" si="13">$B$2&amp;P24&amp;$B$2&amp;$B$1&amp;$A$1&amp;_xlfn.TEXTJOIN($C$1,1,Q24:S24)&amp;$A$2</f>
        <v>"Param":[4]</v>
      </c>
      <c r="V24" s="1" t="str">
        <f t="shared" ref="V24:V45" si="14">$A$3&amp;_xlfn.TEXTJOIN($C$1,1,T24:U24)&amp;$A$4</f>
        <v>{"ConditionType":1,"Param":[4]}</v>
      </c>
      <c r="X24" s="1">
        <f>_xlfn.XLOOKUP(H24,[2]配置!$D:$D,[2]配置!$B:$B)</f>
        <v>50010</v>
      </c>
      <c r="Y24" s="1">
        <f t="shared" ref="Y24:Y45" si="15">I24</f>
        <v>300</v>
      </c>
      <c r="Z24" s="1" t="str">
        <f t="shared" ref="Z24:Z45" si="16">$B$2&amp;$X$8&amp;$B$2&amp;$B$1&amp;$X24</f>
        <v>"ItemId":50010</v>
      </c>
      <c r="AA24" s="1" t="str">
        <f t="shared" ref="AA24:AA45" si="17">$B$2&amp;$Y$8&amp;$B$2&amp;$B$1&amp;$Y24</f>
        <v>"Num":300</v>
      </c>
      <c r="AB24" s="1" t="str">
        <f t="shared" ref="AB24:AB45" si="18">$A$3&amp;_xlfn.TEXTJOIN($C$1,1,Z24:AA24)&amp;$A$4</f>
        <v>{"ItemId":50010,"Num":300}</v>
      </c>
      <c r="AC24" s="1" t="str">
        <f t="shared" ref="AC24:AC45" si="19">$A$1&amp;_xlfn.TEXTJOIN($C$1,1,AB24)&amp;$A$2</f>
        <v>[{"ItemId":50010,"Num":300}]</v>
      </c>
    </row>
    <row r="25" spans="4:29" x14ac:dyDescent="0.15">
      <c r="D25" s="8">
        <v>101</v>
      </c>
      <c r="E25" s="8" t="s">
        <v>88</v>
      </c>
      <c r="F25" s="8">
        <v>5</v>
      </c>
      <c r="G25" s="8">
        <v>0</v>
      </c>
      <c r="H25" s="17" t="s">
        <v>83</v>
      </c>
      <c r="I25" s="8">
        <v>500</v>
      </c>
      <c r="J25" s="10">
        <v>62.5</v>
      </c>
      <c r="L25" s="1" t="str">
        <f t="shared" si="10"/>
        <v>MisDesc1</v>
      </c>
      <c r="N25" s="1" t="s">
        <v>24</v>
      </c>
      <c r="O25" s="1">
        <f>_xlfn.XLOOKUP(E25,备注!$E:$E,备注!$D:$D)</f>
        <v>1</v>
      </c>
      <c r="P25" s="1" t="s">
        <v>21</v>
      </c>
      <c r="Q25" s="1">
        <f t="shared" si="11"/>
        <v>5</v>
      </c>
      <c r="T25" s="1" t="str">
        <f t="shared" si="12"/>
        <v>"ConditionType":1</v>
      </c>
      <c r="U25" s="1" t="str">
        <f t="shared" si="13"/>
        <v>"Param":[5]</v>
      </c>
      <c r="V25" s="1" t="str">
        <f t="shared" si="14"/>
        <v>{"ConditionType":1,"Param":[5]}</v>
      </c>
      <c r="X25" s="1">
        <f>_xlfn.XLOOKUP(H25,[2]配置!$D:$D,[2]配置!$B:$B)</f>
        <v>50010</v>
      </c>
      <c r="Y25" s="1">
        <f t="shared" si="15"/>
        <v>500</v>
      </c>
      <c r="Z25" s="1" t="str">
        <f t="shared" si="16"/>
        <v>"ItemId":50010</v>
      </c>
      <c r="AA25" s="1" t="str">
        <f t="shared" si="17"/>
        <v>"Num":500</v>
      </c>
      <c r="AB25" s="1" t="str">
        <f t="shared" si="18"/>
        <v>{"ItemId":50010,"Num":500}</v>
      </c>
      <c r="AC25" s="1" t="str">
        <f t="shared" si="19"/>
        <v>[{"ItemId":50010,"Num":500}]</v>
      </c>
    </row>
    <row r="26" spans="4:29" x14ac:dyDescent="0.15">
      <c r="D26" s="8">
        <v>201</v>
      </c>
      <c r="E26" s="8" t="s">
        <v>69</v>
      </c>
      <c r="F26" s="8">
        <v>3</v>
      </c>
      <c r="G26" s="8">
        <v>0</v>
      </c>
      <c r="H26" s="17" t="s">
        <v>83</v>
      </c>
      <c r="I26" s="8">
        <v>300</v>
      </c>
      <c r="J26" s="10">
        <v>37.5</v>
      </c>
      <c r="L26" s="1" t="str">
        <f t="shared" si="10"/>
        <v>MisDesc17</v>
      </c>
      <c r="N26" s="1" t="s">
        <v>24</v>
      </c>
      <c r="O26" s="1">
        <f>_xlfn.XLOOKUP(E26,备注!$E:$E,备注!$D:$D)</f>
        <v>17</v>
      </c>
      <c r="P26" s="1" t="s">
        <v>21</v>
      </c>
      <c r="Q26" s="1">
        <f t="shared" si="11"/>
        <v>3</v>
      </c>
      <c r="T26" s="1" t="str">
        <f t="shared" si="12"/>
        <v>"ConditionType":17</v>
      </c>
      <c r="U26" s="1" t="str">
        <f t="shared" si="13"/>
        <v>"Param":[3]</v>
      </c>
      <c r="V26" s="1" t="str">
        <f t="shared" si="14"/>
        <v>{"ConditionType":17,"Param":[3]}</v>
      </c>
      <c r="X26" s="1">
        <f>_xlfn.XLOOKUP(H26,[2]配置!$D:$D,[2]配置!$B:$B)</f>
        <v>50010</v>
      </c>
      <c r="Y26" s="1">
        <f t="shared" si="15"/>
        <v>300</v>
      </c>
      <c r="Z26" s="1" t="str">
        <f t="shared" si="16"/>
        <v>"ItemId":50010</v>
      </c>
      <c r="AA26" s="1" t="str">
        <f t="shared" si="17"/>
        <v>"Num":300</v>
      </c>
      <c r="AB26" s="1" t="str">
        <f t="shared" si="18"/>
        <v>{"ItemId":50010,"Num":300}</v>
      </c>
      <c r="AC26" s="1" t="str">
        <f t="shared" si="19"/>
        <v>[{"ItemId":50010,"Num":300}]</v>
      </c>
    </row>
    <row r="27" spans="4:29" x14ac:dyDescent="0.15">
      <c r="D27" s="8">
        <v>201</v>
      </c>
      <c r="E27" s="8" t="s">
        <v>69</v>
      </c>
      <c r="F27" s="8">
        <v>6</v>
      </c>
      <c r="G27" s="8">
        <v>0</v>
      </c>
      <c r="H27" s="17" t="s">
        <v>83</v>
      </c>
      <c r="I27" s="8">
        <v>300</v>
      </c>
      <c r="J27" s="10">
        <v>37.5</v>
      </c>
      <c r="L27" s="1" t="str">
        <f t="shared" si="10"/>
        <v>MisDesc17</v>
      </c>
      <c r="N27" s="1" t="s">
        <v>24</v>
      </c>
      <c r="O27" s="1">
        <f>_xlfn.XLOOKUP(E27,备注!$E:$E,备注!$D:$D)</f>
        <v>17</v>
      </c>
      <c r="P27" s="1" t="s">
        <v>21</v>
      </c>
      <c r="Q27" s="1">
        <f t="shared" si="11"/>
        <v>6</v>
      </c>
      <c r="T27" s="1" t="str">
        <f t="shared" si="12"/>
        <v>"ConditionType":17</v>
      </c>
      <c r="U27" s="1" t="str">
        <f t="shared" si="13"/>
        <v>"Param":[6]</v>
      </c>
      <c r="V27" s="1" t="str">
        <f t="shared" si="14"/>
        <v>{"ConditionType":17,"Param":[6]}</v>
      </c>
      <c r="X27" s="1">
        <f>_xlfn.XLOOKUP(H27,[2]配置!$D:$D,[2]配置!$B:$B)</f>
        <v>50010</v>
      </c>
      <c r="Y27" s="1">
        <f t="shared" si="15"/>
        <v>300</v>
      </c>
      <c r="Z27" s="1" t="str">
        <f t="shared" si="16"/>
        <v>"ItemId":50010</v>
      </c>
      <c r="AA27" s="1" t="str">
        <f t="shared" si="17"/>
        <v>"Num":300</v>
      </c>
      <c r="AB27" s="1" t="str">
        <f t="shared" si="18"/>
        <v>{"ItemId":50010,"Num":300}</v>
      </c>
      <c r="AC27" s="1" t="str">
        <f t="shared" si="19"/>
        <v>[{"ItemId":50010,"Num":300}]</v>
      </c>
    </row>
    <row r="28" spans="4:29" x14ac:dyDescent="0.15">
      <c r="D28" s="8">
        <v>201</v>
      </c>
      <c r="E28" s="8" t="s">
        <v>69</v>
      </c>
      <c r="F28" s="8">
        <v>9</v>
      </c>
      <c r="G28" s="8">
        <v>0</v>
      </c>
      <c r="H28" s="17" t="s">
        <v>83</v>
      </c>
      <c r="I28" s="8">
        <v>300</v>
      </c>
      <c r="J28" s="10">
        <v>37.5</v>
      </c>
      <c r="L28" s="1" t="str">
        <f t="shared" si="10"/>
        <v>MisDesc17</v>
      </c>
      <c r="N28" s="1" t="s">
        <v>24</v>
      </c>
      <c r="O28" s="1">
        <f>_xlfn.XLOOKUP(E28,备注!$E:$E,备注!$D:$D)</f>
        <v>17</v>
      </c>
      <c r="P28" s="1" t="s">
        <v>21</v>
      </c>
      <c r="Q28" s="1">
        <f t="shared" si="11"/>
        <v>9</v>
      </c>
      <c r="T28" s="1" t="str">
        <f t="shared" si="12"/>
        <v>"ConditionType":17</v>
      </c>
      <c r="U28" s="1" t="str">
        <f t="shared" si="13"/>
        <v>"Param":[9]</v>
      </c>
      <c r="V28" s="1" t="str">
        <f t="shared" si="14"/>
        <v>{"ConditionType":17,"Param":[9]}</v>
      </c>
      <c r="X28" s="1">
        <f>_xlfn.XLOOKUP(H28,[2]配置!$D:$D,[2]配置!$B:$B)</f>
        <v>50010</v>
      </c>
      <c r="Y28" s="1">
        <f t="shared" si="15"/>
        <v>300</v>
      </c>
      <c r="Z28" s="1" t="str">
        <f t="shared" si="16"/>
        <v>"ItemId":50010</v>
      </c>
      <c r="AA28" s="1" t="str">
        <f t="shared" si="17"/>
        <v>"Num":300</v>
      </c>
      <c r="AB28" s="1" t="str">
        <f t="shared" si="18"/>
        <v>{"ItemId":50010,"Num":300}</v>
      </c>
      <c r="AC28" s="1" t="str">
        <f t="shared" si="19"/>
        <v>[{"ItemId":50010,"Num":300}]</v>
      </c>
    </row>
    <row r="29" spans="4:29" x14ac:dyDescent="0.15">
      <c r="D29" s="8">
        <v>201</v>
      </c>
      <c r="E29" s="8" t="s">
        <v>69</v>
      </c>
      <c r="F29" s="8">
        <v>12</v>
      </c>
      <c r="G29" s="8">
        <v>0</v>
      </c>
      <c r="H29" s="17" t="s">
        <v>83</v>
      </c>
      <c r="I29" s="8">
        <v>500</v>
      </c>
      <c r="J29" s="10">
        <v>62.5</v>
      </c>
      <c r="L29" s="1" t="str">
        <f t="shared" si="10"/>
        <v>MisDesc17</v>
      </c>
      <c r="N29" s="1" t="s">
        <v>24</v>
      </c>
      <c r="O29" s="1">
        <f>_xlfn.XLOOKUP(E29,备注!$E:$E,备注!$D:$D)</f>
        <v>17</v>
      </c>
      <c r="P29" s="1" t="s">
        <v>21</v>
      </c>
      <c r="Q29" s="1">
        <f t="shared" si="11"/>
        <v>12</v>
      </c>
      <c r="T29" s="1" t="str">
        <f t="shared" si="12"/>
        <v>"ConditionType":17</v>
      </c>
      <c r="U29" s="1" t="str">
        <f t="shared" si="13"/>
        <v>"Param":[12]</v>
      </c>
      <c r="V29" s="1" t="str">
        <f t="shared" si="14"/>
        <v>{"ConditionType":17,"Param":[12]}</v>
      </c>
      <c r="X29" s="1">
        <f>_xlfn.XLOOKUP(H29,[2]配置!$D:$D,[2]配置!$B:$B)</f>
        <v>50010</v>
      </c>
      <c r="Y29" s="1">
        <f t="shared" si="15"/>
        <v>500</v>
      </c>
      <c r="Z29" s="1" t="str">
        <f t="shared" si="16"/>
        <v>"ItemId":50010</v>
      </c>
      <c r="AA29" s="1" t="str">
        <f t="shared" si="17"/>
        <v>"Num":500</v>
      </c>
      <c r="AB29" s="1" t="str">
        <f t="shared" si="18"/>
        <v>{"ItemId":50010,"Num":500}</v>
      </c>
      <c r="AC29" s="1" t="str">
        <f t="shared" si="19"/>
        <v>[{"ItemId":50010,"Num":500}]</v>
      </c>
    </row>
    <row r="30" spans="4:29" x14ac:dyDescent="0.15">
      <c r="D30" s="8">
        <v>301</v>
      </c>
      <c r="E30" s="8" t="s">
        <v>89</v>
      </c>
      <c r="F30" s="8">
        <v>20</v>
      </c>
      <c r="G30" s="8">
        <v>0</v>
      </c>
      <c r="H30" s="17" t="s">
        <v>83</v>
      </c>
      <c r="I30" s="8">
        <v>300</v>
      </c>
      <c r="J30" s="10">
        <v>37.5</v>
      </c>
      <c r="L30" s="1" t="str">
        <f t="shared" si="10"/>
        <v>MisDesc2</v>
      </c>
      <c r="N30" s="1" t="s">
        <v>24</v>
      </c>
      <c r="O30" s="1">
        <f>_xlfn.XLOOKUP(E30,备注!$E:$E,备注!$D:$D)</f>
        <v>2</v>
      </c>
      <c r="P30" s="1" t="s">
        <v>21</v>
      </c>
      <c r="Q30" s="1">
        <f t="shared" si="11"/>
        <v>20</v>
      </c>
      <c r="T30" s="1" t="str">
        <f t="shared" si="12"/>
        <v>"ConditionType":2</v>
      </c>
      <c r="U30" s="1" t="str">
        <f t="shared" si="13"/>
        <v>"Param":[20]</v>
      </c>
      <c r="V30" s="1" t="str">
        <f t="shared" si="14"/>
        <v>{"ConditionType":2,"Param":[20]}</v>
      </c>
      <c r="X30" s="1">
        <f>_xlfn.XLOOKUP(H30,[2]配置!$D:$D,[2]配置!$B:$B)</f>
        <v>50010</v>
      </c>
      <c r="Y30" s="1">
        <f t="shared" si="15"/>
        <v>300</v>
      </c>
      <c r="Z30" s="1" t="str">
        <f t="shared" si="16"/>
        <v>"ItemId":50010</v>
      </c>
      <c r="AA30" s="1" t="str">
        <f t="shared" si="17"/>
        <v>"Num":300</v>
      </c>
      <c r="AB30" s="1" t="str">
        <f t="shared" si="18"/>
        <v>{"ItemId":50010,"Num":300}</v>
      </c>
      <c r="AC30" s="1" t="str">
        <f t="shared" si="19"/>
        <v>[{"ItemId":50010,"Num":300}]</v>
      </c>
    </row>
    <row r="31" spans="4:29" x14ac:dyDescent="0.15">
      <c r="D31" s="8">
        <v>301</v>
      </c>
      <c r="E31" s="8" t="s">
        <v>89</v>
      </c>
      <c r="F31" s="8">
        <v>30</v>
      </c>
      <c r="G31" s="8">
        <v>0</v>
      </c>
      <c r="H31" s="17" t="s">
        <v>83</v>
      </c>
      <c r="I31" s="8">
        <v>300</v>
      </c>
      <c r="J31" s="10">
        <v>37.5</v>
      </c>
      <c r="L31" s="1" t="str">
        <f t="shared" si="10"/>
        <v>MisDesc2</v>
      </c>
      <c r="N31" s="1" t="s">
        <v>24</v>
      </c>
      <c r="O31" s="1">
        <f>_xlfn.XLOOKUP(E31,备注!$E:$E,备注!$D:$D)</f>
        <v>2</v>
      </c>
      <c r="P31" s="1" t="s">
        <v>21</v>
      </c>
      <c r="Q31" s="1">
        <f t="shared" si="11"/>
        <v>30</v>
      </c>
      <c r="T31" s="1" t="str">
        <f t="shared" si="12"/>
        <v>"ConditionType":2</v>
      </c>
      <c r="U31" s="1" t="str">
        <f t="shared" si="13"/>
        <v>"Param":[30]</v>
      </c>
      <c r="V31" s="1" t="str">
        <f t="shared" si="14"/>
        <v>{"ConditionType":2,"Param":[30]}</v>
      </c>
      <c r="X31" s="1">
        <f>_xlfn.XLOOKUP(H31,[2]配置!$D:$D,[2]配置!$B:$B)</f>
        <v>50010</v>
      </c>
      <c r="Y31" s="1">
        <f t="shared" si="15"/>
        <v>300</v>
      </c>
      <c r="Z31" s="1" t="str">
        <f t="shared" si="16"/>
        <v>"ItemId":50010</v>
      </c>
      <c r="AA31" s="1" t="str">
        <f t="shared" si="17"/>
        <v>"Num":300</v>
      </c>
      <c r="AB31" s="1" t="str">
        <f t="shared" si="18"/>
        <v>{"ItemId":50010,"Num":300}</v>
      </c>
      <c r="AC31" s="1" t="str">
        <f t="shared" si="19"/>
        <v>[{"ItemId":50010,"Num":300}]</v>
      </c>
    </row>
    <row r="32" spans="4:29" x14ac:dyDescent="0.15">
      <c r="D32" s="8">
        <v>301</v>
      </c>
      <c r="E32" s="8" t="s">
        <v>89</v>
      </c>
      <c r="F32" s="8">
        <v>40</v>
      </c>
      <c r="G32" s="8">
        <v>0</v>
      </c>
      <c r="H32" s="17" t="s">
        <v>83</v>
      </c>
      <c r="I32" s="8">
        <v>300</v>
      </c>
      <c r="J32" s="10">
        <v>37.5</v>
      </c>
      <c r="L32" s="1" t="str">
        <f t="shared" si="10"/>
        <v>MisDesc2</v>
      </c>
      <c r="N32" s="1" t="s">
        <v>24</v>
      </c>
      <c r="O32" s="1">
        <f>_xlfn.XLOOKUP(E32,备注!$E:$E,备注!$D:$D)</f>
        <v>2</v>
      </c>
      <c r="P32" s="1" t="s">
        <v>21</v>
      </c>
      <c r="Q32" s="1">
        <f t="shared" si="11"/>
        <v>40</v>
      </c>
      <c r="T32" s="1" t="str">
        <f t="shared" si="12"/>
        <v>"ConditionType":2</v>
      </c>
      <c r="U32" s="1" t="str">
        <f t="shared" si="13"/>
        <v>"Param":[40]</v>
      </c>
      <c r="V32" s="1" t="str">
        <f t="shared" si="14"/>
        <v>{"ConditionType":2,"Param":[40]}</v>
      </c>
      <c r="X32" s="1">
        <f>_xlfn.XLOOKUP(H32,[2]配置!$D:$D,[2]配置!$B:$B)</f>
        <v>50010</v>
      </c>
      <c r="Y32" s="1">
        <f t="shared" si="15"/>
        <v>300</v>
      </c>
      <c r="Z32" s="1" t="str">
        <f t="shared" si="16"/>
        <v>"ItemId":50010</v>
      </c>
      <c r="AA32" s="1" t="str">
        <f t="shared" si="17"/>
        <v>"Num":300</v>
      </c>
      <c r="AB32" s="1" t="str">
        <f t="shared" si="18"/>
        <v>{"ItemId":50010,"Num":300}</v>
      </c>
      <c r="AC32" s="1" t="str">
        <f t="shared" si="19"/>
        <v>[{"ItemId":50010,"Num":300}]</v>
      </c>
    </row>
    <row r="33" spans="4:29" x14ac:dyDescent="0.15">
      <c r="D33" s="8">
        <v>301</v>
      </c>
      <c r="E33" s="8" t="s">
        <v>89</v>
      </c>
      <c r="F33" s="8">
        <v>50</v>
      </c>
      <c r="G33" s="8">
        <v>0</v>
      </c>
      <c r="H33" s="17" t="s">
        <v>83</v>
      </c>
      <c r="I33" s="8">
        <v>500</v>
      </c>
      <c r="J33" s="10">
        <v>62.5</v>
      </c>
      <c r="L33" s="1" t="str">
        <f t="shared" si="10"/>
        <v>MisDesc2</v>
      </c>
      <c r="N33" s="1" t="s">
        <v>24</v>
      </c>
      <c r="O33" s="1">
        <f>_xlfn.XLOOKUP(E33,备注!$E:$E,备注!$D:$D)</f>
        <v>2</v>
      </c>
      <c r="P33" s="1" t="s">
        <v>21</v>
      </c>
      <c r="Q33" s="1">
        <f t="shared" si="11"/>
        <v>50</v>
      </c>
      <c r="T33" s="1" t="str">
        <f t="shared" si="12"/>
        <v>"ConditionType":2</v>
      </c>
      <c r="U33" s="1" t="str">
        <f t="shared" si="13"/>
        <v>"Param":[50]</v>
      </c>
      <c r="V33" s="1" t="str">
        <f t="shared" si="14"/>
        <v>{"ConditionType":2,"Param":[50]}</v>
      </c>
      <c r="X33" s="1">
        <f>_xlfn.XLOOKUP(H33,[2]配置!$D:$D,[2]配置!$B:$B)</f>
        <v>50010</v>
      </c>
      <c r="Y33" s="1">
        <f t="shared" si="15"/>
        <v>500</v>
      </c>
      <c r="Z33" s="1" t="str">
        <f t="shared" si="16"/>
        <v>"ItemId":50010</v>
      </c>
      <c r="AA33" s="1" t="str">
        <f t="shared" si="17"/>
        <v>"Num":500</v>
      </c>
      <c r="AB33" s="1" t="str">
        <f t="shared" si="18"/>
        <v>{"ItemId":50010,"Num":500}</v>
      </c>
      <c r="AC33" s="1" t="str">
        <f t="shared" si="19"/>
        <v>[{"ItemId":50010,"Num":500}]</v>
      </c>
    </row>
    <row r="34" spans="4:29" x14ac:dyDescent="0.15">
      <c r="D34" s="8">
        <v>401</v>
      </c>
      <c r="E34" s="8" t="s">
        <v>67</v>
      </c>
      <c r="F34" s="8">
        <v>1</v>
      </c>
      <c r="G34" s="8">
        <v>0</v>
      </c>
      <c r="H34" s="17" t="s">
        <v>83</v>
      </c>
      <c r="I34" s="8">
        <v>500</v>
      </c>
      <c r="J34" s="10">
        <v>62.5</v>
      </c>
      <c r="L34" s="1" t="str">
        <f t="shared" si="10"/>
        <v>MisDesc16</v>
      </c>
      <c r="N34" s="1" t="s">
        <v>24</v>
      </c>
      <c r="O34" s="1">
        <f>_xlfn.XLOOKUP(E34,备注!$E:$E,备注!$D:$D)</f>
        <v>16</v>
      </c>
      <c r="P34" s="1" t="s">
        <v>21</v>
      </c>
      <c r="Q34" s="1">
        <f t="shared" si="11"/>
        <v>1</v>
      </c>
      <c r="T34" s="1" t="str">
        <f t="shared" si="12"/>
        <v>"ConditionType":16</v>
      </c>
      <c r="U34" s="1" t="str">
        <f t="shared" si="13"/>
        <v>"Param":[1]</v>
      </c>
      <c r="V34" s="1" t="str">
        <f t="shared" si="14"/>
        <v>{"ConditionType":16,"Param":[1]}</v>
      </c>
      <c r="X34" s="1">
        <f>_xlfn.XLOOKUP(H34,[2]配置!$D:$D,[2]配置!$B:$B)</f>
        <v>50010</v>
      </c>
      <c r="Y34" s="1">
        <f t="shared" si="15"/>
        <v>500</v>
      </c>
      <c r="Z34" s="1" t="str">
        <f t="shared" si="16"/>
        <v>"ItemId":50010</v>
      </c>
      <c r="AA34" s="1" t="str">
        <f t="shared" si="17"/>
        <v>"Num":500</v>
      </c>
      <c r="AB34" s="1" t="str">
        <f t="shared" si="18"/>
        <v>{"ItemId":50010,"Num":500}</v>
      </c>
      <c r="AC34" s="1" t="str">
        <f t="shared" si="19"/>
        <v>[{"ItemId":50010,"Num":500}]</v>
      </c>
    </row>
    <row r="35" spans="4:29" x14ac:dyDescent="0.15">
      <c r="D35" s="8">
        <v>401</v>
      </c>
      <c r="E35" s="8" t="s">
        <v>67</v>
      </c>
      <c r="F35" s="8">
        <v>2</v>
      </c>
      <c r="G35" s="8">
        <v>0</v>
      </c>
      <c r="H35" s="17" t="s">
        <v>83</v>
      </c>
      <c r="I35" s="8">
        <v>500</v>
      </c>
      <c r="J35" s="10">
        <v>62.5</v>
      </c>
      <c r="L35" s="1" t="str">
        <f t="shared" si="10"/>
        <v>MisDesc16</v>
      </c>
      <c r="N35" s="1" t="s">
        <v>24</v>
      </c>
      <c r="O35" s="1">
        <f>_xlfn.XLOOKUP(E35,备注!$E:$E,备注!$D:$D)</f>
        <v>16</v>
      </c>
      <c r="P35" s="1" t="s">
        <v>21</v>
      </c>
      <c r="Q35" s="1">
        <f t="shared" si="11"/>
        <v>2</v>
      </c>
      <c r="T35" s="1" t="str">
        <f t="shared" si="12"/>
        <v>"ConditionType":16</v>
      </c>
      <c r="U35" s="1" t="str">
        <f t="shared" si="13"/>
        <v>"Param":[2]</v>
      </c>
      <c r="V35" s="1" t="str">
        <f t="shared" si="14"/>
        <v>{"ConditionType":16,"Param":[2]}</v>
      </c>
      <c r="X35" s="1">
        <f>_xlfn.XLOOKUP(H35,[2]配置!$D:$D,[2]配置!$B:$B)</f>
        <v>50010</v>
      </c>
      <c r="Y35" s="1">
        <f t="shared" si="15"/>
        <v>500</v>
      </c>
      <c r="Z35" s="1" t="str">
        <f t="shared" si="16"/>
        <v>"ItemId":50010</v>
      </c>
      <c r="AA35" s="1" t="str">
        <f t="shared" si="17"/>
        <v>"Num":500</v>
      </c>
      <c r="AB35" s="1" t="str">
        <f t="shared" si="18"/>
        <v>{"ItemId":50010,"Num":500}</v>
      </c>
      <c r="AC35" s="1" t="str">
        <f t="shared" si="19"/>
        <v>[{"ItemId":50010,"Num":500}]</v>
      </c>
    </row>
    <row r="36" spans="4:29" x14ac:dyDescent="0.15">
      <c r="D36" s="8">
        <v>401</v>
      </c>
      <c r="E36" s="8" t="s">
        <v>67</v>
      </c>
      <c r="F36" s="8">
        <v>3</v>
      </c>
      <c r="G36" s="8">
        <v>0</v>
      </c>
      <c r="H36" s="17" t="s">
        <v>83</v>
      </c>
      <c r="I36" s="8">
        <v>500</v>
      </c>
      <c r="J36" s="10">
        <v>62.5</v>
      </c>
      <c r="L36" s="1" t="str">
        <f t="shared" si="10"/>
        <v>MisDesc16</v>
      </c>
      <c r="N36" s="1" t="s">
        <v>24</v>
      </c>
      <c r="O36" s="1">
        <f>_xlfn.XLOOKUP(E36,备注!$E:$E,备注!$D:$D)</f>
        <v>16</v>
      </c>
      <c r="P36" s="1" t="s">
        <v>21</v>
      </c>
      <c r="Q36" s="1">
        <f t="shared" si="11"/>
        <v>3</v>
      </c>
      <c r="T36" s="1" t="str">
        <f t="shared" si="12"/>
        <v>"ConditionType":16</v>
      </c>
      <c r="U36" s="1" t="str">
        <f t="shared" si="13"/>
        <v>"Param":[3]</v>
      </c>
      <c r="V36" s="1" t="str">
        <f t="shared" si="14"/>
        <v>{"ConditionType":16,"Param":[3]}</v>
      </c>
      <c r="X36" s="1">
        <f>_xlfn.XLOOKUP(H36,[2]配置!$D:$D,[2]配置!$B:$B)</f>
        <v>50010</v>
      </c>
      <c r="Y36" s="1">
        <f t="shared" si="15"/>
        <v>500</v>
      </c>
      <c r="Z36" s="1" t="str">
        <f t="shared" si="16"/>
        <v>"ItemId":50010</v>
      </c>
      <c r="AA36" s="1" t="str">
        <f t="shared" si="17"/>
        <v>"Num":500</v>
      </c>
      <c r="AB36" s="1" t="str">
        <f t="shared" si="18"/>
        <v>{"ItemId":50010,"Num":500}</v>
      </c>
      <c r="AC36" s="1" t="str">
        <f t="shared" si="19"/>
        <v>[{"ItemId":50010,"Num":500}]</v>
      </c>
    </row>
    <row r="37" spans="4:29" x14ac:dyDescent="0.15">
      <c r="D37" s="8">
        <v>401</v>
      </c>
      <c r="E37" s="8" t="s">
        <v>67</v>
      </c>
      <c r="F37" s="8">
        <v>4</v>
      </c>
      <c r="G37" s="8">
        <v>0</v>
      </c>
      <c r="H37" s="17" t="s">
        <v>83</v>
      </c>
      <c r="I37" s="8">
        <v>800</v>
      </c>
      <c r="J37" s="10">
        <v>100</v>
      </c>
      <c r="L37" s="1" t="str">
        <f t="shared" si="10"/>
        <v>MisDesc16</v>
      </c>
      <c r="N37" s="1" t="s">
        <v>24</v>
      </c>
      <c r="O37" s="1">
        <f>_xlfn.XLOOKUP(E37,备注!$E:$E,备注!$D:$D)</f>
        <v>16</v>
      </c>
      <c r="P37" s="1" t="s">
        <v>21</v>
      </c>
      <c r="Q37" s="1">
        <f t="shared" si="11"/>
        <v>4</v>
      </c>
      <c r="T37" s="1" t="str">
        <f t="shared" si="12"/>
        <v>"ConditionType":16</v>
      </c>
      <c r="U37" s="1" t="str">
        <f t="shared" si="13"/>
        <v>"Param":[4]</v>
      </c>
      <c r="V37" s="1" t="str">
        <f t="shared" si="14"/>
        <v>{"ConditionType":16,"Param":[4]}</v>
      </c>
      <c r="X37" s="1">
        <f>_xlfn.XLOOKUP(H37,[2]配置!$D:$D,[2]配置!$B:$B)</f>
        <v>50010</v>
      </c>
      <c r="Y37" s="1">
        <f t="shared" si="15"/>
        <v>800</v>
      </c>
      <c r="Z37" s="1" t="str">
        <f t="shared" si="16"/>
        <v>"ItemId":50010</v>
      </c>
      <c r="AA37" s="1" t="str">
        <f t="shared" si="17"/>
        <v>"Num":800</v>
      </c>
      <c r="AB37" s="1" t="str">
        <f t="shared" si="18"/>
        <v>{"ItemId":50010,"Num":800}</v>
      </c>
      <c r="AC37" s="1" t="str">
        <f t="shared" si="19"/>
        <v>[{"ItemId":50010,"Num":800}]</v>
      </c>
    </row>
    <row r="38" spans="4:29" x14ac:dyDescent="0.15">
      <c r="D38" s="8">
        <v>501</v>
      </c>
      <c r="E38" s="8" t="s">
        <v>90</v>
      </c>
      <c r="F38" s="8">
        <v>100</v>
      </c>
      <c r="G38" s="8">
        <v>0</v>
      </c>
      <c r="H38" s="17" t="s">
        <v>83</v>
      </c>
      <c r="I38" s="8">
        <v>400</v>
      </c>
      <c r="J38" s="10">
        <v>25</v>
      </c>
      <c r="L38" s="1" t="str">
        <f t="shared" si="10"/>
        <v>MisDesc21</v>
      </c>
      <c r="N38" s="1" t="s">
        <v>24</v>
      </c>
      <c r="O38" s="1">
        <f>_xlfn.XLOOKUP(E38,备注!$E:$E,备注!$D:$D)</f>
        <v>21</v>
      </c>
      <c r="P38" s="1" t="s">
        <v>21</v>
      </c>
      <c r="Q38" s="1">
        <f t="shared" si="11"/>
        <v>100</v>
      </c>
      <c r="T38" s="1" t="str">
        <f t="shared" si="12"/>
        <v>"ConditionType":21</v>
      </c>
      <c r="U38" s="1" t="str">
        <f t="shared" si="13"/>
        <v>"Param":[100]</v>
      </c>
      <c r="V38" s="1" t="str">
        <f t="shared" si="14"/>
        <v>{"ConditionType":21,"Param":[100]}</v>
      </c>
      <c r="X38" s="1">
        <f>_xlfn.XLOOKUP(H38,[2]配置!$D:$D,[2]配置!$B:$B)</f>
        <v>50010</v>
      </c>
      <c r="Y38" s="1">
        <f t="shared" si="15"/>
        <v>400</v>
      </c>
      <c r="Z38" s="1" t="str">
        <f t="shared" si="16"/>
        <v>"ItemId":50010</v>
      </c>
      <c r="AA38" s="1" t="str">
        <f t="shared" si="17"/>
        <v>"Num":400</v>
      </c>
      <c r="AB38" s="1" t="str">
        <f t="shared" si="18"/>
        <v>{"ItemId":50010,"Num":400}</v>
      </c>
      <c r="AC38" s="1" t="str">
        <f t="shared" si="19"/>
        <v>[{"ItemId":50010,"Num":400}]</v>
      </c>
    </row>
    <row r="39" spans="4:29" x14ac:dyDescent="0.15">
      <c r="D39" s="8">
        <v>501</v>
      </c>
      <c r="E39" s="8" t="s">
        <v>90</v>
      </c>
      <c r="F39" s="8">
        <v>200</v>
      </c>
      <c r="G39" s="8">
        <v>0</v>
      </c>
      <c r="H39" s="17" t="s">
        <v>83</v>
      </c>
      <c r="I39" s="8">
        <v>400</v>
      </c>
      <c r="J39" s="10">
        <v>25</v>
      </c>
      <c r="L39" s="1" t="str">
        <f t="shared" si="10"/>
        <v>MisDesc21</v>
      </c>
      <c r="N39" s="1" t="s">
        <v>24</v>
      </c>
      <c r="O39" s="1">
        <f>_xlfn.XLOOKUP(E39,备注!$E:$E,备注!$D:$D)</f>
        <v>21</v>
      </c>
      <c r="P39" s="1" t="s">
        <v>21</v>
      </c>
      <c r="Q39" s="1">
        <f t="shared" si="11"/>
        <v>200</v>
      </c>
      <c r="T39" s="1" t="str">
        <f t="shared" si="12"/>
        <v>"ConditionType":21</v>
      </c>
      <c r="U39" s="1" t="str">
        <f t="shared" si="13"/>
        <v>"Param":[200]</v>
      </c>
      <c r="V39" s="1" t="str">
        <f t="shared" si="14"/>
        <v>{"ConditionType":21,"Param":[200]}</v>
      </c>
      <c r="X39" s="1">
        <f>_xlfn.XLOOKUP(H39,[2]配置!$D:$D,[2]配置!$B:$B)</f>
        <v>50010</v>
      </c>
      <c r="Y39" s="1">
        <f t="shared" si="15"/>
        <v>400</v>
      </c>
      <c r="Z39" s="1" t="str">
        <f t="shared" si="16"/>
        <v>"ItemId":50010</v>
      </c>
      <c r="AA39" s="1" t="str">
        <f t="shared" si="17"/>
        <v>"Num":400</v>
      </c>
      <c r="AB39" s="1" t="str">
        <f t="shared" si="18"/>
        <v>{"ItemId":50010,"Num":400}</v>
      </c>
      <c r="AC39" s="1" t="str">
        <f t="shared" si="19"/>
        <v>[{"ItemId":50010,"Num":400}]</v>
      </c>
    </row>
    <row r="40" spans="4:29" x14ac:dyDescent="0.15">
      <c r="D40" s="8">
        <v>501</v>
      </c>
      <c r="E40" s="8" t="s">
        <v>90</v>
      </c>
      <c r="F40" s="8">
        <v>300</v>
      </c>
      <c r="G40" s="8">
        <v>0</v>
      </c>
      <c r="H40" s="17" t="s">
        <v>83</v>
      </c>
      <c r="I40" s="8">
        <v>400</v>
      </c>
      <c r="J40" s="10">
        <v>25</v>
      </c>
      <c r="L40" s="1" t="str">
        <f t="shared" si="10"/>
        <v>MisDesc21</v>
      </c>
      <c r="N40" s="1" t="s">
        <v>24</v>
      </c>
      <c r="O40" s="1">
        <f>_xlfn.XLOOKUP(E40,备注!$E:$E,备注!$D:$D)</f>
        <v>21</v>
      </c>
      <c r="P40" s="1" t="s">
        <v>21</v>
      </c>
      <c r="Q40" s="1">
        <f t="shared" si="11"/>
        <v>300</v>
      </c>
      <c r="T40" s="1" t="str">
        <f t="shared" si="12"/>
        <v>"ConditionType":21</v>
      </c>
      <c r="U40" s="1" t="str">
        <f t="shared" si="13"/>
        <v>"Param":[300]</v>
      </c>
      <c r="V40" s="1" t="str">
        <f t="shared" si="14"/>
        <v>{"ConditionType":21,"Param":[300]}</v>
      </c>
      <c r="X40" s="1">
        <f>_xlfn.XLOOKUP(H40,[2]配置!$D:$D,[2]配置!$B:$B)</f>
        <v>50010</v>
      </c>
      <c r="Y40" s="1">
        <f t="shared" si="15"/>
        <v>400</v>
      </c>
      <c r="Z40" s="1" t="str">
        <f t="shared" si="16"/>
        <v>"ItemId":50010</v>
      </c>
      <c r="AA40" s="1" t="str">
        <f t="shared" si="17"/>
        <v>"Num":400</v>
      </c>
      <c r="AB40" s="1" t="str">
        <f t="shared" si="18"/>
        <v>{"ItemId":50010,"Num":400}</v>
      </c>
      <c r="AC40" s="1" t="str">
        <f t="shared" si="19"/>
        <v>[{"ItemId":50010,"Num":400}]</v>
      </c>
    </row>
    <row r="41" spans="4:29" x14ac:dyDescent="0.15">
      <c r="D41" s="8">
        <v>501</v>
      </c>
      <c r="E41" s="8" t="s">
        <v>90</v>
      </c>
      <c r="F41" s="8">
        <v>400</v>
      </c>
      <c r="G41" s="8">
        <v>0</v>
      </c>
      <c r="H41" s="17" t="s">
        <v>83</v>
      </c>
      <c r="I41" s="8">
        <v>800</v>
      </c>
      <c r="J41" s="10">
        <v>50</v>
      </c>
      <c r="L41" s="1" t="str">
        <f t="shared" si="10"/>
        <v>MisDesc21</v>
      </c>
      <c r="N41" s="1" t="s">
        <v>24</v>
      </c>
      <c r="O41" s="1">
        <f>_xlfn.XLOOKUP(E41,备注!$E:$E,备注!$D:$D)</f>
        <v>21</v>
      </c>
      <c r="P41" s="1" t="s">
        <v>21</v>
      </c>
      <c r="Q41" s="1">
        <f t="shared" si="11"/>
        <v>400</v>
      </c>
      <c r="T41" s="1" t="str">
        <f t="shared" si="12"/>
        <v>"ConditionType":21</v>
      </c>
      <c r="U41" s="1" t="str">
        <f t="shared" si="13"/>
        <v>"Param":[400]</v>
      </c>
      <c r="V41" s="1" t="str">
        <f t="shared" si="14"/>
        <v>{"ConditionType":21,"Param":[400]}</v>
      </c>
      <c r="X41" s="1">
        <f>_xlfn.XLOOKUP(H41,[2]配置!$D:$D,[2]配置!$B:$B)</f>
        <v>50010</v>
      </c>
      <c r="Y41" s="1">
        <f t="shared" si="15"/>
        <v>800</v>
      </c>
      <c r="Z41" s="1" t="str">
        <f t="shared" si="16"/>
        <v>"ItemId":50010</v>
      </c>
      <c r="AA41" s="1" t="str">
        <f t="shared" si="17"/>
        <v>"Num":800</v>
      </c>
      <c r="AB41" s="1" t="str">
        <f t="shared" si="18"/>
        <v>{"ItemId":50010,"Num":800}</v>
      </c>
      <c r="AC41" s="1" t="str">
        <f t="shared" si="19"/>
        <v>[{"ItemId":50010,"Num":800}]</v>
      </c>
    </row>
    <row r="42" spans="4:29" x14ac:dyDescent="0.15">
      <c r="D42" s="8">
        <v>601</v>
      </c>
      <c r="E42" s="8" t="s">
        <v>91</v>
      </c>
      <c r="F42" s="8">
        <v>250</v>
      </c>
      <c r="G42" s="8">
        <v>0</v>
      </c>
      <c r="H42" s="17" t="s">
        <v>83</v>
      </c>
      <c r="I42" s="8">
        <v>200</v>
      </c>
      <c r="J42" s="10">
        <v>25</v>
      </c>
      <c r="L42" s="1" t="str">
        <f t="shared" si="10"/>
        <v>MisDesc22</v>
      </c>
      <c r="N42" s="1" t="s">
        <v>24</v>
      </c>
      <c r="O42" s="1">
        <f>_xlfn.XLOOKUP(E42,备注!$E:$E,备注!$D:$D)</f>
        <v>22</v>
      </c>
      <c r="P42" s="1" t="s">
        <v>21</v>
      </c>
      <c r="Q42" s="1">
        <f t="shared" si="11"/>
        <v>250</v>
      </c>
      <c r="T42" s="1" t="str">
        <f t="shared" si="12"/>
        <v>"ConditionType":22</v>
      </c>
      <c r="U42" s="1" t="str">
        <f t="shared" si="13"/>
        <v>"Param":[250]</v>
      </c>
      <c r="V42" s="1" t="str">
        <f t="shared" si="14"/>
        <v>{"ConditionType":22,"Param":[250]}</v>
      </c>
      <c r="X42" s="1">
        <f>_xlfn.XLOOKUP(H42,[2]配置!$D:$D,[2]配置!$B:$B)</f>
        <v>50010</v>
      </c>
      <c r="Y42" s="1">
        <f t="shared" si="15"/>
        <v>200</v>
      </c>
      <c r="Z42" s="1" t="str">
        <f t="shared" si="16"/>
        <v>"ItemId":50010</v>
      </c>
      <c r="AA42" s="1" t="str">
        <f t="shared" si="17"/>
        <v>"Num":200</v>
      </c>
      <c r="AB42" s="1" t="str">
        <f t="shared" si="18"/>
        <v>{"ItemId":50010,"Num":200}</v>
      </c>
      <c r="AC42" s="1" t="str">
        <f t="shared" si="19"/>
        <v>[{"ItemId":50010,"Num":200}]</v>
      </c>
    </row>
    <row r="43" spans="4:29" x14ac:dyDescent="0.15">
      <c r="D43" s="8">
        <v>601</v>
      </c>
      <c r="E43" s="8" t="s">
        <v>91</v>
      </c>
      <c r="F43" s="8">
        <v>500</v>
      </c>
      <c r="G43" s="8">
        <v>0</v>
      </c>
      <c r="H43" s="17" t="s">
        <v>83</v>
      </c>
      <c r="I43" s="8">
        <v>200</v>
      </c>
      <c r="J43" s="10">
        <v>25</v>
      </c>
      <c r="L43" s="1" t="str">
        <f t="shared" si="10"/>
        <v>MisDesc22</v>
      </c>
      <c r="N43" s="1" t="s">
        <v>24</v>
      </c>
      <c r="O43" s="1">
        <f>_xlfn.XLOOKUP(E43,备注!$E:$E,备注!$D:$D)</f>
        <v>22</v>
      </c>
      <c r="P43" s="1" t="s">
        <v>21</v>
      </c>
      <c r="Q43" s="1">
        <f t="shared" si="11"/>
        <v>500</v>
      </c>
      <c r="T43" s="1" t="str">
        <f t="shared" si="12"/>
        <v>"ConditionType":22</v>
      </c>
      <c r="U43" s="1" t="str">
        <f t="shared" si="13"/>
        <v>"Param":[500]</v>
      </c>
      <c r="V43" s="1" t="str">
        <f t="shared" si="14"/>
        <v>{"ConditionType":22,"Param":[500]}</v>
      </c>
      <c r="X43" s="1">
        <f>_xlfn.XLOOKUP(H43,[2]配置!$D:$D,[2]配置!$B:$B)</f>
        <v>50010</v>
      </c>
      <c r="Y43" s="1">
        <f t="shared" si="15"/>
        <v>200</v>
      </c>
      <c r="Z43" s="1" t="str">
        <f t="shared" si="16"/>
        <v>"ItemId":50010</v>
      </c>
      <c r="AA43" s="1" t="str">
        <f t="shared" si="17"/>
        <v>"Num":200</v>
      </c>
      <c r="AB43" s="1" t="str">
        <f t="shared" si="18"/>
        <v>{"ItemId":50010,"Num":200}</v>
      </c>
      <c r="AC43" s="1" t="str">
        <f t="shared" si="19"/>
        <v>[{"ItemId":50010,"Num":200}]</v>
      </c>
    </row>
    <row r="44" spans="4:29" x14ac:dyDescent="0.15">
      <c r="D44" s="8">
        <v>601</v>
      </c>
      <c r="E44" s="8" t="s">
        <v>91</v>
      </c>
      <c r="F44" s="8">
        <v>750</v>
      </c>
      <c r="G44" s="8">
        <v>0</v>
      </c>
      <c r="H44" s="17" t="s">
        <v>83</v>
      </c>
      <c r="I44" s="8">
        <v>200</v>
      </c>
      <c r="J44" s="10">
        <v>25</v>
      </c>
      <c r="L44" s="1" t="str">
        <f t="shared" si="10"/>
        <v>MisDesc22</v>
      </c>
      <c r="N44" s="1" t="s">
        <v>24</v>
      </c>
      <c r="O44" s="1">
        <f>_xlfn.XLOOKUP(E44,备注!$E:$E,备注!$D:$D)</f>
        <v>22</v>
      </c>
      <c r="P44" s="1" t="s">
        <v>21</v>
      </c>
      <c r="Q44" s="1">
        <f t="shared" si="11"/>
        <v>750</v>
      </c>
      <c r="T44" s="1" t="str">
        <f t="shared" si="12"/>
        <v>"ConditionType":22</v>
      </c>
      <c r="U44" s="1" t="str">
        <f t="shared" si="13"/>
        <v>"Param":[750]</v>
      </c>
      <c r="V44" s="1" t="str">
        <f t="shared" si="14"/>
        <v>{"ConditionType":22,"Param":[750]}</v>
      </c>
      <c r="X44" s="1">
        <f>_xlfn.XLOOKUP(H44,[2]配置!$D:$D,[2]配置!$B:$B)</f>
        <v>50010</v>
      </c>
      <c r="Y44" s="1">
        <f t="shared" si="15"/>
        <v>200</v>
      </c>
      <c r="Z44" s="1" t="str">
        <f t="shared" si="16"/>
        <v>"ItemId":50010</v>
      </c>
      <c r="AA44" s="1" t="str">
        <f t="shared" si="17"/>
        <v>"Num":200</v>
      </c>
      <c r="AB44" s="1" t="str">
        <f t="shared" si="18"/>
        <v>{"ItemId":50010,"Num":200}</v>
      </c>
      <c r="AC44" s="1" t="str">
        <f t="shared" si="19"/>
        <v>[{"ItemId":50010,"Num":200}]</v>
      </c>
    </row>
    <row r="45" spans="4:29" x14ac:dyDescent="0.15">
      <c r="D45" s="8">
        <v>601</v>
      </c>
      <c r="E45" s="8" t="s">
        <v>91</v>
      </c>
      <c r="F45" s="8">
        <v>1000</v>
      </c>
      <c r="G45" s="8">
        <v>0</v>
      </c>
      <c r="H45" s="17" t="s">
        <v>83</v>
      </c>
      <c r="I45" s="8">
        <v>400</v>
      </c>
      <c r="J45" s="10">
        <v>50</v>
      </c>
      <c r="L45" s="1" t="str">
        <f t="shared" si="10"/>
        <v>MisDesc22</v>
      </c>
      <c r="N45" s="1" t="s">
        <v>24</v>
      </c>
      <c r="O45" s="1">
        <f>_xlfn.XLOOKUP(E45,备注!$E:$E,备注!$D:$D)</f>
        <v>22</v>
      </c>
      <c r="P45" s="1" t="s">
        <v>21</v>
      </c>
      <c r="Q45" s="1">
        <f t="shared" si="11"/>
        <v>1000</v>
      </c>
      <c r="T45" s="1" t="str">
        <f t="shared" si="12"/>
        <v>"ConditionType":22</v>
      </c>
      <c r="U45" s="1" t="str">
        <f t="shared" si="13"/>
        <v>"Param":[1000]</v>
      </c>
      <c r="V45" s="1" t="str">
        <f t="shared" si="14"/>
        <v>{"ConditionType":22,"Param":[1000]}</v>
      </c>
      <c r="X45" s="1">
        <f>_xlfn.XLOOKUP(H45,[2]配置!$D:$D,[2]配置!$B:$B)</f>
        <v>50010</v>
      </c>
      <c r="Y45" s="1">
        <f t="shared" si="15"/>
        <v>400</v>
      </c>
      <c r="Z45" s="1" t="str">
        <f t="shared" si="16"/>
        <v>"ItemId":50010</v>
      </c>
      <c r="AA45" s="1" t="str">
        <f t="shared" si="17"/>
        <v>"Num":400</v>
      </c>
      <c r="AB45" s="1" t="str">
        <f t="shared" si="18"/>
        <v>{"ItemId":50010,"Num":400}</v>
      </c>
      <c r="AC45" s="1" t="str">
        <f t="shared" si="19"/>
        <v>[{"ItemId":50010,"Num":400}]</v>
      </c>
    </row>
    <row r="52" spans="4:29" x14ac:dyDescent="0.15">
      <c r="D52" s="6" t="s">
        <v>28</v>
      </c>
      <c r="E52" s="6" t="s">
        <v>29</v>
      </c>
      <c r="F52" s="6" t="s">
        <v>42</v>
      </c>
      <c r="G52" s="6" t="s">
        <v>32</v>
      </c>
      <c r="H52" s="6" t="s">
        <v>33</v>
      </c>
      <c r="I52" s="6" t="s">
        <v>34</v>
      </c>
      <c r="X52" s="1" t="s">
        <v>22</v>
      </c>
      <c r="Y52" s="1" t="s">
        <v>23</v>
      </c>
    </row>
    <row r="53" spans="4:29" x14ac:dyDescent="0.15">
      <c r="D53" s="8">
        <v>1001</v>
      </c>
      <c r="E53" s="8" t="s">
        <v>43</v>
      </c>
      <c r="F53" s="8">
        <v>20</v>
      </c>
      <c r="G53" s="9" t="s">
        <v>36</v>
      </c>
      <c r="H53" s="8">
        <v>50</v>
      </c>
      <c r="I53" s="10">
        <f>_xlfn.XLOOKUP(G53,[1]定价!$D$24:$D$1052,[1]定价!$I$24:$I$1052,0)*H53</f>
        <v>1.25</v>
      </c>
      <c r="L53" s="1" t="str">
        <f t="shared" ref="L53:L93" si="20">$L$8&amp;O53</f>
        <v>MisDesc6</v>
      </c>
      <c r="N53" s="1" t="s">
        <v>24</v>
      </c>
      <c r="O53" s="1">
        <f>_xlfn.XLOOKUP(E53,备注!$E:$E,备注!$D:$D)</f>
        <v>6</v>
      </c>
      <c r="P53" s="1" t="s">
        <v>21</v>
      </c>
      <c r="Q53" s="1">
        <f>F53</f>
        <v>20</v>
      </c>
      <c r="T53" s="1" t="str">
        <f>IF(O53="","",$B$2&amp;N53&amp;$B$2&amp;$B$1&amp;O53)</f>
        <v>"ConditionType":6</v>
      </c>
      <c r="U53" s="1" t="str">
        <f>$B$2&amp;P53&amp;$B$2&amp;$B$1&amp;$A$1&amp;_xlfn.TEXTJOIN($C$1,1,Q53:S53)&amp;$A$2</f>
        <v>"Param":[20]</v>
      </c>
      <c r="V53" s="1" t="str">
        <f>$A$3&amp;_xlfn.TEXTJOIN($C$1,1,T53:U53)&amp;$A$4</f>
        <v>{"ConditionType":6,"Param":[20]}</v>
      </c>
      <c r="X53" s="1">
        <f>_xlfn.XLOOKUP(G53,[2]配置!$D:$D,[2]配置!$B:$B)</f>
        <v>50002</v>
      </c>
      <c r="Y53" s="1">
        <f t="shared" ref="Y53:Y93" si="21">H53</f>
        <v>50</v>
      </c>
      <c r="Z53" s="1" t="str">
        <f t="shared" ref="Z53:Z93" si="22">$B$2&amp;$X$8&amp;$B$2&amp;$B$1&amp;$X53</f>
        <v>"ItemId":50002</v>
      </c>
      <c r="AA53" s="1" t="str">
        <f t="shared" ref="AA53:AA93" si="23">$B$2&amp;$Y$8&amp;$B$2&amp;$B$1&amp;$Y53</f>
        <v>"Num":50</v>
      </c>
      <c r="AB53" s="1" t="str">
        <f>$A$3&amp;_xlfn.TEXTJOIN($C$1,1,Z53:AA53)&amp;$A$4</f>
        <v>{"ItemId":50002,"Num":50}</v>
      </c>
      <c r="AC53" s="1" t="str">
        <f>$A$1&amp;_xlfn.TEXTJOIN($C$1,1,AB53)&amp;$A$2</f>
        <v>[{"ItemId":50002,"Num":50}]</v>
      </c>
    </row>
    <row r="54" spans="4:29" x14ac:dyDescent="0.15">
      <c r="D54" s="8">
        <v>1001</v>
      </c>
      <c r="E54" s="8" t="s">
        <v>43</v>
      </c>
      <c r="F54" s="8">
        <v>136</v>
      </c>
      <c r="G54" s="9" t="s">
        <v>36</v>
      </c>
      <c r="H54" s="8">
        <v>50</v>
      </c>
      <c r="I54" s="10">
        <f>_xlfn.XLOOKUP(G54,[1]定价!$D$24:$D$1052,[1]定价!$I$24:$I$1052,0)*H54</f>
        <v>1.25</v>
      </c>
      <c r="L54" s="1" t="str">
        <f t="shared" si="20"/>
        <v>MisDesc6</v>
      </c>
      <c r="N54" s="1" t="s">
        <v>24</v>
      </c>
      <c r="O54" s="1">
        <f>_xlfn.XLOOKUP(E54,备注!$E:$E,备注!$D:$D)</f>
        <v>6</v>
      </c>
      <c r="P54" s="1" t="s">
        <v>21</v>
      </c>
      <c r="Q54" s="1">
        <f t="shared" ref="Q54:Q93" si="24">F54</f>
        <v>136</v>
      </c>
      <c r="T54" s="1" t="str">
        <f t="shared" ref="T54:T93" si="25">IF(O54="","",$B$2&amp;N54&amp;$B$2&amp;$B$1&amp;O54)</f>
        <v>"ConditionType":6</v>
      </c>
      <c r="U54" s="1" t="str">
        <f t="shared" ref="U54:U93" si="26">$B$2&amp;P54&amp;$B$2&amp;$B$1&amp;$A$1&amp;_xlfn.TEXTJOIN($C$1,1,Q54:S54)&amp;$A$2</f>
        <v>"Param":[136]</v>
      </c>
      <c r="V54" s="1" t="str">
        <f t="shared" ref="V54:V93" si="27">$A$3&amp;_xlfn.TEXTJOIN($C$1,1,T54:U54)&amp;$A$4</f>
        <v>{"ConditionType":6,"Param":[136]}</v>
      </c>
      <c r="X54" s="1">
        <f>_xlfn.XLOOKUP(G54,[2]配置!$D:$D,[2]配置!$B:$B)</f>
        <v>50002</v>
      </c>
      <c r="Y54" s="1">
        <f t="shared" si="21"/>
        <v>50</v>
      </c>
      <c r="Z54" s="1" t="str">
        <f t="shared" si="22"/>
        <v>"ItemId":50002</v>
      </c>
      <c r="AA54" s="1" t="str">
        <f t="shared" si="23"/>
        <v>"Num":50</v>
      </c>
      <c r="AB54" s="1" t="str">
        <f t="shared" ref="AB54:AB93" si="28">$A$3&amp;_xlfn.TEXTJOIN($C$1,1,Z54:AA54)&amp;$A$4</f>
        <v>{"ItemId":50002,"Num":50}</v>
      </c>
      <c r="AC54" s="1" t="str">
        <f t="shared" ref="AC54:AC93" si="29">$A$1&amp;_xlfn.TEXTJOIN($C$1,1,AB54)&amp;$A$2</f>
        <v>[{"ItemId":50002,"Num":50}]</v>
      </c>
    </row>
    <row r="55" spans="4:29" x14ac:dyDescent="0.15">
      <c r="D55" s="8">
        <v>1001</v>
      </c>
      <c r="E55" s="8" t="s">
        <v>43</v>
      </c>
      <c r="F55" s="8">
        <v>361</v>
      </c>
      <c r="G55" s="9" t="s">
        <v>36</v>
      </c>
      <c r="H55" s="8">
        <v>50</v>
      </c>
      <c r="I55" s="10">
        <f>_xlfn.XLOOKUP(G55,[1]定价!$D$24:$D$1052,[1]定价!$I$24:$I$1052,0)*H55</f>
        <v>1.25</v>
      </c>
      <c r="L55" s="1" t="str">
        <f t="shared" si="20"/>
        <v>MisDesc6</v>
      </c>
      <c r="N55" s="1" t="s">
        <v>24</v>
      </c>
      <c r="O55" s="1">
        <f>_xlfn.XLOOKUP(E55,备注!$E:$E,备注!$D:$D)</f>
        <v>6</v>
      </c>
      <c r="P55" s="1" t="s">
        <v>21</v>
      </c>
      <c r="Q55" s="1">
        <f t="shared" si="24"/>
        <v>361</v>
      </c>
      <c r="T55" s="1" t="str">
        <f t="shared" si="25"/>
        <v>"ConditionType":6</v>
      </c>
      <c r="U55" s="1" t="str">
        <f t="shared" si="26"/>
        <v>"Param":[361]</v>
      </c>
      <c r="V55" s="1" t="str">
        <f t="shared" si="27"/>
        <v>{"ConditionType":6,"Param":[361]}</v>
      </c>
      <c r="X55" s="1">
        <f>_xlfn.XLOOKUP(G55,[2]配置!$D:$D,[2]配置!$B:$B)</f>
        <v>50002</v>
      </c>
      <c r="Y55" s="1">
        <f t="shared" si="21"/>
        <v>50</v>
      </c>
      <c r="Z55" s="1" t="str">
        <f t="shared" si="22"/>
        <v>"ItemId":50002</v>
      </c>
      <c r="AA55" s="1" t="str">
        <f t="shared" si="23"/>
        <v>"Num":50</v>
      </c>
      <c r="AB55" s="1" t="str">
        <f t="shared" si="28"/>
        <v>{"ItemId":50002,"Num":50}</v>
      </c>
      <c r="AC55" s="1" t="str">
        <f t="shared" si="29"/>
        <v>[{"ItemId":50002,"Num":50}]</v>
      </c>
    </row>
    <row r="56" spans="4:29" x14ac:dyDescent="0.15">
      <c r="D56" s="8">
        <v>1001</v>
      </c>
      <c r="E56" s="8" t="s">
        <v>43</v>
      </c>
      <c r="F56" s="8">
        <v>505</v>
      </c>
      <c r="G56" s="9" t="s">
        <v>36</v>
      </c>
      <c r="H56" s="8">
        <v>100</v>
      </c>
      <c r="I56" s="10">
        <f>_xlfn.XLOOKUP(G56,[1]定价!$D$24:$D$1052,[1]定价!$I$24:$I$1052,0)*H56</f>
        <v>2.5</v>
      </c>
      <c r="L56" s="1" t="str">
        <f t="shared" si="20"/>
        <v>MisDesc6</v>
      </c>
      <c r="N56" s="1" t="s">
        <v>24</v>
      </c>
      <c r="O56" s="1">
        <f>_xlfn.XLOOKUP(E56,备注!$E:$E,备注!$D:$D)</f>
        <v>6</v>
      </c>
      <c r="P56" s="1" t="s">
        <v>21</v>
      </c>
      <c r="Q56" s="1">
        <f t="shared" si="24"/>
        <v>505</v>
      </c>
      <c r="T56" s="1" t="str">
        <f t="shared" si="25"/>
        <v>"ConditionType":6</v>
      </c>
      <c r="U56" s="1" t="str">
        <f t="shared" si="26"/>
        <v>"Param":[505]</v>
      </c>
      <c r="V56" s="1" t="str">
        <f t="shared" si="27"/>
        <v>{"ConditionType":6,"Param":[505]}</v>
      </c>
      <c r="X56" s="1">
        <f>_xlfn.XLOOKUP(G56,[2]配置!$D:$D,[2]配置!$B:$B)</f>
        <v>50002</v>
      </c>
      <c r="Y56" s="1">
        <f t="shared" si="21"/>
        <v>100</v>
      </c>
      <c r="Z56" s="1" t="str">
        <f t="shared" si="22"/>
        <v>"ItemId":50002</v>
      </c>
      <c r="AA56" s="1" t="str">
        <f t="shared" si="23"/>
        <v>"Num":100</v>
      </c>
      <c r="AB56" s="1" t="str">
        <f t="shared" si="28"/>
        <v>{"ItemId":50002,"Num":100}</v>
      </c>
      <c r="AC56" s="1" t="str">
        <f t="shared" si="29"/>
        <v>[{"ItemId":50002,"Num":100}]</v>
      </c>
    </row>
    <row r="57" spans="4:29" x14ac:dyDescent="0.15">
      <c r="D57" s="8">
        <v>1001</v>
      </c>
      <c r="E57" s="8" t="s">
        <v>43</v>
      </c>
      <c r="F57" s="8">
        <v>707</v>
      </c>
      <c r="G57" s="9" t="s">
        <v>36</v>
      </c>
      <c r="H57" s="8">
        <v>100</v>
      </c>
      <c r="I57" s="10">
        <f>_xlfn.XLOOKUP(G57,[1]定价!$D$24:$D$1052,[1]定价!$I$24:$I$1052,0)*H57</f>
        <v>2.5</v>
      </c>
      <c r="L57" s="1" t="str">
        <f t="shared" si="20"/>
        <v>MisDesc6</v>
      </c>
      <c r="N57" s="1" t="s">
        <v>24</v>
      </c>
      <c r="O57" s="1">
        <f>_xlfn.XLOOKUP(E57,备注!$E:$E,备注!$D:$D)</f>
        <v>6</v>
      </c>
      <c r="P57" s="1" t="s">
        <v>21</v>
      </c>
      <c r="Q57" s="1">
        <f t="shared" si="24"/>
        <v>707</v>
      </c>
      <c r="T57" s="1" t="str">
        <f t="shared" si="25"/>
        <v>"ConditionType":6</v>
      </c>
      <c r="U57" s="1" t="str">
        <f t="shared" si="26"/>
        <v>"Param":[707]</v>
      </c>
      <c r="V57" s="1" t="str">
        <f t="shared" si="27"/>
        <v>{"ConditionType":6,"Param":[707]}</v>
      </c>
      <c r="X57" s="1">
        <f>_xlfn.XLOOKUP(G57,[2]配置!$D:$D,[2]配置!$B:$B)</f>
        <v>50002</v>
      </c>
      <c r="Y57" s="1">
        <f t="shared" si="21"/>
        <v>100</v>
      </c>
      <c r="Z57" s="1" t="str">
        <f t="shared" si="22"/>
        <v>"ItemId":50002</v>
      </c>
      <c r="AA57" s="1" t="str">
        <f t="shared" si="23"/>
        <v>"Num":100</v>
      </c>
      <c r="AB57" s="1" t="str">
        <f t="shared" si="28"/>
        <v>{"ItemId":50002,"Num":100}</v>
      </c>
      <c r="AC57" s="1" t="str">
        <f t="shared" si="29"/>
        <v>[{"ItemId":50002,"Num":100}]</v>
      </c>
    </row>
    <row r="58" spans="4:29" x14ac:dyDescent="0.15">
      <c r="D58" s="8">
        <v>2001</v>
      </c>
      <c r="E58" s="8" t="s">
        <v>44</v>
      </c>
      <c r="F58" s="8">
        <v>30</v>
      </c>
      <c r="G58" s="9" t="s">
        <v>36</v>
      </c>
      <c r="H58" s="8">
        <v>50</v>
      </c>
      <c r="I58" s="10">
        <f>_xlfn.XLOOKUP(G58,[1]定价!$D$24:$D$1052,[1]定价!$I$24:$I$1052,0)*H58</f>
        <v>1.25</v>
      </c>
      <c r="L58" s="1" t="str">
        <f t="shared" si="20"/>
        <v>MisDesc7</v>
      </c>
      <c r="N58" s="1" t="s">
        <v>24</v>
      </c>
      <c r="O58" s="1">
        <f>_xlfn.XLOOKUP(E58,备注!$E:$E,备注!$D:$D)</f>
        <v>7</v>
      </c>
      <c r="P58" s="1" t="s">
        <v>21</v>
      </c>
      <c r="Q58" s="1">
        <f t="shared" si="24"/>
        <v>30</v>
      </c>
      <c r="T58" s="1" t="str">
        <f t="shared" si="25"/>
        <v>"ConditionType":7</v>
      </c>
      <c r="U58" s="1" t="str">
        <f t="shared" si="26"/>
        <v>"Param":[30]</v>
      </c>
      <c r="V58" s="1" t="str">
        <f t="shared" si="27"/>
        <v>{"ConditionType":7,"Param":[30]}</v>
      </c>
      <c r="X58" s="1">
        <f>_xlfn.XLOOKUP(G58,[2]配置!$D:$D,[2]配置!$B:$B)</f>
        <v>50002</v>
      </c>
      <c r="Y58" s="1">
        <f t="shared" si="21"/>
        <v>50</v>
      </c>
      <c r="Z58" s="1" t="str">
        <f t="shared" si="22"/>
        <v>"ItemId":50002</v>
      </c>
      <c r="AA58" s="1" t="str">
        <f t="shared" si="23"/>
        <v>"Num":50</v>
      </c>
      <c r="AB58" s="1" t="str">
        <f t="shared" si="28"/>
        <v>{"ItemId":50002,"Num":50}</v>
      </c>
      <c r="AC58" s="1" t="str">
        <f t="shared" si="29"/>
        <v>[{"ItemId":50002,"Num":50}]</v>
      </c>
    </row>
    <row r="59" spans="4:29" x14ac:dyDescent="0.15">
      <c r="D59" s="8">
        <v>2001</v>
      </c>
      <c r="E59" s="8" t="s">
        <v>44</v>
      </c>
      <c r="F59" s="8">
        <v>60</v>
      </c>
      <c r="G59" s="9" t="s">
        <v>36</v>
      </c>
      <c r="H59" s="8">
        <v>50</v>
      </c>
      <c r="I59" s="10">
        <f>_xlfn.XLOOKUP(G59,[1]定价!$D$24:$D$1052,[1]定价!$I$24:$I$1052,0)*H59</f>
        <v>1.25</v>
      </c>
      <c r="L59" s="1" t="str">
        <f t="shared" si="20"/>
        <v>MisDesc7</v>
      </c>
      <c r="N59" s="1" t="s">
        <v>24</v>
      </c>
      <c r="O59" s="1">
        <f>_xlfn.XLOOKUP(E59,备注!$E:$E,备注!$D:$D)</f>
        <v>7</v>
      </c>
      <c r="P59" s="1" t="s">
        <v>21</v>
      </c>
      <c r="Q59" s="1">
        <f t="shared" si="24"/>
        <v>60</v>
      </c>
      <c r="T59" s="1" t="str">
        <f t="shared" si="25"/>
        <v>"ConditionType":7</v>
      </c>
      <c r="U59" s="1" t="str">
        <f t="shared" si="26"/>
        <v>"Param":[60]</v>
      </c>
      <c r="V59" s="1" t="str">
        <f t="shared" si="27"/>
        <v>{"ConditionType":7,"Param":[60]}</v>
      </c>
      <c r="X59" s="1">
        <f>_xlfn.XLOOKUP(G59,[2]配置!$D:$D,[2]配置!$B:$B)</f>
        <v>50002</v>
      </c>
      <c r="Y59" s="1">
        <f t="shared" si="21"/>
        <v>50</v>
      </c>
      <c r="Z59" s="1" t="str">
        <f t="shared" si="22"/>
        <v>"ItemId":50002</v>
      </c>
      <c r="AA59" s="1" t="str">
        <f t="shared" si="23"/>
        <v>"Num":50</v>
      </c>
      <c r="AB59" s="1" t="str">
        <f t="shared" si="28"/>
        <v>{"ItemId":50002,"Num":50}</v>
      </c>
      <c r="AC59" s="1" t="str">
        <f t="shared" si="29"/>
        <v>[{"ItemId":50002,"Num":50}]</v>
      </c>
    </row>
    <row r="60" spans="4:29" x14ac:dyDescent="0.15">
      <c r="D60" s="8">
        <v>2001</v>
      </c>
      <c r="E60" s="8" t="s">
        <v>44</v>
      </c>
      <c r="F60" s="8">
        <v>120</v>
      </c>
      <c r="G60" s="9" t="s">
        <v>36</v>
      </c>
      <c r="H60" s="8">
        <v>50</v>
      </c>
      <c r="I60" s="10">
        <f>_xlfn.XLOOKUP(G60,[1]定价!$D$24:$D$1052,[1]定价!$I$24:$I$1052,0)*H60</f>
        <v>1.25</v>
      </c>
      <c r="L60" s="1" t="str">
        <f t="shared" si="20"/>
        <v>MisDesc7</v>
      </c>
      <c r="N60" s="1" t="s">
        <v>24</v>
      </c>
      <c r="O60" s="1">
        <f>_xlfn.XLOOKUP(E60,备注!$E:$E,备注!$D:$D)</f>
        <v>7</v>
      </c>
      <c r="P60" s="1" t="s">
        <v>21</v>
      </c>
      <c r="Q60" s="1">
        <f t="shared" si="24"/>
        <v>120</v>
      </c>
      <c r="T60" s="1" t="str">
        <f t="shared" si="25"/>
        <v>"ConditionType":7</v>
      </c>
      <c r="U60" s="1" t="str">
        <f t="shared" si="26"/>
        <v>"Param":[120]</v>
      </c>
      <c r="V60" s="1" t="str">
        <f t="shared" si="27"/>
        <v>{"ConditionType":7,"Param":[120]}</v>
      </c>
      <c r="X60" s="1">
        <f>_xlfn.XLOOKUP(G60,[2]配置!$D:$D,[2]配置!$B:$B)</f>
        <v>50002</v>
      </c>
      <c r="Y60" s="1">
        <f t="shared" si="21"/>
        <v>50</v>
      </c>
      <c r="Z60" s="1" t="str">
        <f t="shared" si="22"/>
        <v>"ItemId":50002</v>
      </c>
      <c r="AA60" s="1" t="str">
        <f t="shared" si="23"/>
        <v>"Num":50</v>
      </c>
      <c r="AB60" s="1" t="str">
        <f t="shared" si="28"/>
        <v>{"ItemId":50002,"Num":50}</v>
      </c>
      <c r="AC60" s="1" t="str">
        <f t="shared" si="29"/>
        <v>[{"ItemId":50002,"Num":50}]</v>
      </c>
    </row>
    <row r="61" spans="4:29" x14ac:dyDescent="0.15">
      <c r="D61" s="8">
        <v>2001</v>
      </c>
      <c r="E61" s="8" t="s">
        <v>44</v>
      </c>
      <c r="F61" s="8">
        <v>180</v>
      </c>
      <c r="G61" s="9" t="s">
        <v>36</v>
      </c>
      <c r="H61" s="8">
        <v>100</v>
      </c>
      <c r="I61" s="10">
        <f>_xlfn.XLOOKUP(G61,[1]定价!$D$24:$D$1052,[1]定价!$I$24:$I$1052,0)*H61</f>
        <v>2.5</v>
      </c>
      <c r="L61" s="1" t="str">
        <f t="shared" si="20"/>
        <v>MisDesc7</v>
      </c>
      <c r="N61" s="1" t="s">
        <v>24</v>
      </c>
      <c r="O61" s="1">
        <f>_xlfn.XLOOKUP(E61,备注!$E:$E,备注!$D:$D)</f>
        <v>7</v>
      </c>
      <c r="P61" s="1" t="s">
        <v>21</v>
      </c>
      <c r="Q61" s="1">
        <f t="shared" si="24"/>
        <v>180</v>
      </c>
      <c r="T61" s="1" t="str">
        <f t="shared" si="25"/>
        <v>"ConditionType":7</v>
      </c>
      <c r="U61" s="1" t="str">
        <f t="shared" si="26"/>
        <v>"Param":[180]</v>
      </c>
      <c r="V61" s="1" t="str">
        <f t="shared" si="27"/>
        <v>{"ConditionType":7,"Param":[180]}</v>
      </c>
      <c r="X61" s="1">
        <f>_xlfn.XLOOKUP(G61,[2]配置!$D:$D,[2]配置!$B:$B)</f>
        <v>50002</v>
      </c>
      <c r="Y61" s="1">
        <f t="shared" si="21"/>
        <v>100</v>
      </c>
      <c r="Z61" s="1" t="str">
        <f t="shared" si="22"/>
        <v>"ItemId":50002</v>
      </c>
      <c r="AA61" s="1" t="str">
        <f t="shared" si="23"/>
        <v>"Num":100</v>
      </c>
      <c r="AB61" s="1" t="str">
        <f t="shared" si="28"/>
        <v>{"ItemId":50002,"Num":100}</v>
      </c>
      <c r="AC61" s="1" t="str">
        <f t="shared" si="29"/>
        <v>[{"ItemId":50002,"Num":100}]</v>
      </c>
    </row>
    <row r="62" spans="4:29" x14ac:dyDescent="0.15">
      <c r="D62" s="8">
        <v>3001</v>
      </c>
      <c r="E62" s="8" t="s">
        <v>45</v>
      </c>
      <c r="F62" s="8">
        <v>5</v>
      </c>
      <c r="G62" s="9" t="s">
        <v>36</v>
      </c>
      <c r="H62" s="8">
        <v>50</v>
      </c>
      <c r="I62" s="10">
        <f>_xlfn.XLOOKUP(G62,[1]定价!$D$24:$D$1052,[1]定价!$I$24:$I$1052,0)*H62</f>
        <v>1.25</v>
      </c>
      <c r="L62" s="1" t="str">
        <f t="shared" si="20"/>
        <v>MisDesc8</v>
      </c>
      <c r="N62" s="1" t="s">
        <v>24</v>
      </c>
      <c r="O62" s="1">
        <f>_xlfn.XLOOKUP(E62,备注!$E:$E,备注!$D:$D)</f>
        <v>8</v>
      </c>
      <c r="P62" s="1" t="s">
        <v>21</v>
      </c>
      <c r="Q62" s="1">
        <f t="shared" si="24"/>
        <v>5</v>
      </c>
      <c r="T62" s="1" t="str">
        <f t="shared" si="25"/>
        <v>"ConditionType":8</v>
      </c>
      <c r="U62" s="1" t="str">
        <f t="shared" si="26"/>
        <v>"Param":[5]</v>
      </c>
      <c r="V62" s="1" t="str">
        <f t="shared" si="27"/>
        <v>{"ConditionType":8,"Param":[5]}</v>
      </c>
      <c r="X62" s="1">
        <f>_xlfn.XLOOKUP(G62,[2]配置!$D:$D,[2]配置!$B:$B)</f>
        <v>50002</v>
      </c>
      <c r="Y62" s="1">
        <f t="shared" si="21"/>
        <v>50</v>
      </c>
      <c r="Z62" s="1" t="str">
        <f t="shared" si="22"/>
        <v>"ItemId":50002</v>
      </c>
      <c r="AA62" s="1" t="str">
        <f t="shared" si="23"/>
        <v>"Num":50</v>
      </c>
      <c r="AB62" s="1" t="str">
        <f t="shared" si="28"/>
        <v>{"ItemId":50002,"Num":50}</v>
      </c>
      <c r="AC62" s="1" t="str">
        <f t="shared" si="29"/>
        <v>[{"ItemId":50002,"Num":50}]</v>
      </c>
    </row>
    <row r="63" spans="4:29" x14ac:dyDescent="0.15">
      <c r="D63" s="8">
        <v>3001</v>
      </c>
      <c r="E63" s="8" t="s">
        <v>45</v>
      </c>
      <c r="F63" s="8">
        <v>15</v>
      </c>
      <c r="G63" s="9" t="s">
        <v>36</v>
      </c>
      <c r="H63" s="8">
        <v>50</v>
      </c>
      <c r="I63" s="10">
        <f>_xlfn.XLOOKUP(G63,[1]定价!$D$24:$D$1052,[1]定价!$I$24:$I$1052,0)*H63</f>
        <v>1.25</v>
      </c>
      <c r="L63" s="1" t="str">
        <f t="shared" si="20"/>
        <v>MisDesc8</v>
      </c>
      <c r="N63" s="1" t="s">
        <v>24</v>
      </c>
      <c r="O63" s="1">
        <f>_xlfn.XLOOKUP(E63,备注!$E:$E,备注!$D:$D)</f>
        <v>8</v>
      </c>
      <c r="P63" s="1" t="s">
        <v>21</v>
      </c>
      <c r="Q63" s="1">
        <f t="shared" si="24"/>
        <v>15</v>
      </c>
      <c r="T63" s="1" t="str">
        <f t="shared" si="25"/>
        <v>"ConditionType":8</v>
      </c>
      <c r="U63" s="1" t="str">
        <f t="shared" si="26"/>
        <v>"Param":[15]</v>
      </c>
      <c r="V63" s="1" t="str">
        <f t="shared" si="27"/>
        <v>{"ConditionType":8,"Param":[15]}</v>
      </c>
      <c r="X63" s="1">
        <f>_xlfn.XLOOKUP(G63,[2]配置!$D:$D,[2]配置!$B:$B)</f>
        <v>50002</v>
      </c>
      <c r="Y63" s="1">
        <f t="shared" si="21"/>
        <v>50</v>
      </c>
      <c r="Z63" s="1" t="str">
        <f t="shared" si="22"/>
        <v>"ItemId":50002</v>
      </c>
      <c r="AA63" s="1" t="str">
        <f t="shared" si="23"/>
        <v>"Num":50</v>
      </c>
      <c r="AB63" s="1" t="str">
        <f t="shared" si="28"/>
        <v>{"ItemId":50002,"Num":50}</v>
      </c>
      <c r="AC63" s="1" t="str">
        <f t="shared" si="29"/>
        <v>[{"ItemId":50002,"Num":50}]</v>
      </c>
    </row>
    <row r="64" spans="4:29" x14ac:dyDescent="0.15">
      <c r="D64" s="8">
        <v>3001</v>
      </c>
      <c r="E64" s="8" t="s">
        <v>45</v>
      </c>
      <c r="F64" s="8">
        <v>40</v>
      </c>
      <c r="G64" s="9" t="s">
        <v>36</v>
      </c>
      <c r="H64" s="8">
        <v>50</v>
      </c>
      <c r="I64" s="10">
        <f>_xlfn.XLOOKUP(G64,[1]定价!$D$24:$D$1052,[1]定价!$I$24:$I$1052,0)*H64</f>
        <v>1.25</v>
      </c>
      <c r="L64" s="1" t="str">
        <f t="shared" si="20"/>
        <v>MisDesc8</v>
      </c>
      <c r="N64" s="1" t="s">
        <v>24</v>
      </c>
      <c r="O64" s="1">
        <f>_xlfn.XLOOKUP(E64,备注!$E:$E,备注!$D:$D)</f>
        <v>8</v>
      </c>
      <c r="P64" s="1" t="s">
        <v>21</v>
      </c>
      <c r="Q64" s="1">
        <f t="shared" si="24"/>
        <v>40</v>
      </c>
      <c r="T64" s="1" t="str">
        <f t="shared" si="25"/>
        <v>"ConditionType":8</v>
      </c>
      <c r="U64" s="1" t="str">
        <f t="shared" si="26"/>
        <v>"Param":[40]</v>
      </c>
      <c r="V64" s="1" t="str">
        <f t="shared" si="27"/>
        <v>{"ConditionType":8,"Param":[40]}</v>
      </c>
      <c r="X64" s="1">
        <f>_xlfn.XLOOKUP(G64,[2]配置!$D:$D,[2]配置!$B:$B)</f>
        <v>50002</v>
      </c>
      <c r="Y64" s="1">
        <f t="shared" si="21"/>
        <v>50</v>
      </c>
      <c r="Z64" s="1" t="str">
        <f t="shared" si="22"/>
        <v>"ItemId":50002</v>
      </c>
      <c r="AA64" s="1" t="str">
        <f t="shared" si="23"/>
        <v>"Num":50</v>
      </c>
      <c r="AB64" s="1" t="str">
        <f t="shared" si="28"/>
        <v>{"ItemId":50002,"Num":50}</v>
      </c>
      <c r="AC64" s="1" t="str">
        <f t="shared" si="29"/>
        <v>[{"ItemId":50002,"Num":50}]</v>
      </c>
    </row>
    <row r="65" spans="4:29" x14ac:dyDescent="0.15">
      <c r="D65" s="8">
        <v>3001</v>
      </c>
      <c r="E65" s="8" t="s">
        <v>45</v>
      </c>
      <c r="F65" s="8">
        <v>70</v>
      </c>
      <c r="G65" s="9" t="s">
        <v>36</v>
      </c>
      <c r="H65" s="8">
        <v>100</v>
      </c>
      <c r="I65" s="10">
        <f>_xlfn.XLOOKUP(G65,[1]定价!$D$24:$D$1052,[1]定价!$I$24:$I$1052,0)*H65</f>
        <v>2.5</v>
      </c>
      <c r="L65" s="1" t="str">
        <f t="shared" si="20"/>
        <v>MisDesc8</v>
      </c>
      <c r="N65" s="1" t="s">
        <v>24</v>
      </c>
      <c r="O65" s="1">
        <f>_xlfn.XLOOKUP(E65,备注!$E:$E,备注!$D:$D)</f>
        <v>8</v>
      </c>
      <c r="P65" s="1" t="s">
        <v>21</v>
      </c>
      <c r="Q65" s="1">
        <f t="shared" si="24"/>
        <v>70</v>
      </c>
      <c r="T65" s="1" t="str">
        <f t="shared" si="25"/>
        <v>"ConditionType":8</v>
      </c>
      <c r="U65" s="1" t="str">
        <f t="shared" si="26"/>
        <v>"Param":[70]</v>
      </c>
      <c r="V65" s="1" t="str">
        <f t="shared" si="27"/>
        <v>{"ConditionType":8,"Param":[70]}</v>
      </c>
      <c r="X65" s="1">
        <f>_xlfn.XLOOKUP(G65,[2]配置!$D:$D,[2]配置!$B:$B)</f>
        <v>50002</v>
      </c>
      <c r="Y65" s="1">
        <f t="shared" si="21"/>
        <v>100</v>
      </c>
      <c r="Z65" s="1" t="str">
        <f t="shared" si="22"/>
        <v>"ItemId":50002</v>
      </c>
      <c r="AA65" s="1" t="str">
        <f t="shared" si="23"/>
        <v>"Num":100</v>
      </c>
      <c r="AB65" s="1" t="str">
        <f t="shared" si="28"/>
        <v>{"ItemId":50002,"Num":100}</v>
      </c>
      <c r="AC65" s="1" t="str">
        <f t="shared" si="29"/>
        <v>[{"ItemId":50002,"Num":100}]</v>
      </c>
    </row>
    <row r="66" spans="4:29" x14ac:dyDescent="0.15">
      <c r="D66" s="8">
        <v>4001</v>
      </c>
      <c r="E66" s="8" t="s">
        <v>46</v>
      </c>
      <c r="F66" s="8">
        <v>1000</v>
      </c>
      <c r="G66" s="9" t="s">
        <v>36</v>
      </c>
      <c r="H66" s="8">
        <v>100</v>
      </c>
      <c r="I66" s="10">
        <f>_xlfn.XLOOKUP(G66,[1]定价!$D$24:$D$1052,[1]定价!$I$24:$I$1052,0)*H66</f>
        <v>2.5</v>
      </c>
      <c r="L66" s="1" t="str">
        <f t="shared" si="20"/>
        <v>MisDesc9</v>
      </c>
      <c r="N66" s="1" t="s">
        <v>24</v>
      </c>
      <c r="O66" s="1">
        <f>_xlfn.XLOOKUP(E66,备注!$E:$E,备注!$D:$D)</f>
        <v>9</v>
      </c>
      <c r="P66" s="1" t="s">
        <v>21</v>
      </c>
      <c r="Q66" s="1">
        <f t="shared" si="24"/>
        <v>1000</v>
      </c>
      <c r="T66" s="1" t="str">
        <f t="shared" si="25"/>
        <v>"ConditionType":9</v>
      </c>
      <c r="U66" s="1" t="str">
        <f t="shared" si="26"/>
        <v>"Param":[1000]</v>
      </c>
      <c r="V66" s="1" t="str">
        <f t="shared" si="27"/>
        <v>{"ConditionType":9,"Param":[1000]}</v>
      </c>
      <c r="X66" s="1">
        <f>_xlfn.XLOOKUP(G66,[2]配置!$D:$D,[2]配置!$B:$B)</f>
        <v>50002</v>
      </c>
      <c r="Y66" s="1">
        <f t="shared" si="21"/>
        <v>100</v>
      </c>
      <c r="Z66" s="1" t="str">
        <f t="shared" si="22"/>
        <v>"ItemId":50002</v>
      </c>
      <c r="AA66" s="1" t="str">
        <f t="shared" si="23"/>
        <v>"Num":100</v>
      </c>
      <c r="AB66" s="1" t="str">
        <f t="shared" si="28"/>
        <v>{"ItemId":50002,"Num":100}</v>
      </c>
      <c r="AC66" s="1" t="str">
        <f t="shared" si="29"/>
        <v>[{"ItemId":50002,"Num":100}]</v>
      </c>
    </row>
    <row r="67" spans="4:29" x14ac:dyDescent="0.15">
      <c r="D67" s="8">
        <v>4001</v>
      </c>
      <c r="E67" s="8" t="s">
        <v>46</v>
      </c>
      <c r="F67" s="8">
        <v>5000</v>
      </c>
      <c r="G67" s="9" t="s">
        <v>36</v>
      </c>
      <c r="H67" s="8">
        <v>200</v>
      </c>
      <c r="I67" s="10">
        <f>_xlfn.XLOOKUP(G67,[1]定价!$D$24:$D$1052,[1]定价!$I$24:$I$1052,0)*H67</f>
        <v>5</v>
      </c>
      <c r="L67" s="1" t="str">
        <f t="shared" si="20"/>
        <v>MisDesc9</v>
      </c>
      <c r="N67" s="1" t="s">
        <v>24</v>
      </c>
      <c r="O67" s="1">
        <f>_xlfn.XLOOKUP(E67,备注!$E:$E,备注!$D:$D)</f>
        <v>9</v>
      </c>
      <c r="P67" s="1" t="s">
        <v>21</v>
      </c>
      <c r="Q67" s="1">
        <f t="shared" si="24"/>
        <v>5000</v>
      </c>
      <c r="T67" s="1" t="str">
        <f t="shared" si="25"/>
        <v>"ConditionType":9</v>
      </c>
      <c r="U67" s="1" t="str">
        <f t="shared" si="26"/>
        <v>"Param":[5000]</v>
      </c>
      <c r="V67" s="1" t="str">
        <f t="shared" si="27"/>
        <v>{"ConditionType":9,"Param":[5000]}</v>
      </c>
      <c r="X67" s="1">
        <f>_xlfn.XLOOKUP(G67,[2]配置!$D:$D,[2]配置!$B:$B)</f>
        <v>50002</v>
      </c>
      <c r="Y67" s="1">
        <f t="shared" si="21"/>
        <v>200</v>
      </c>
      <c r="Z67" s="1" t="str">
        <f t="shared" si="22"/>
        <v>"ItemId":50002</v>
      </c>
      <c r="AA67" s="1" t="str">
        <f t="shared" si="23"/>
        <v>"Num":200</v>
      </c>
      <c r="AB67" s="1" t="str">
        <f t="shared" si="28"/>
        <v>{"ItemId":50002,"Num":200}</v>
      </c>
      <c r="AC67" s="1" t="str">
        <f t="shared" si="29"/>
        <v>[{"ItemId":50002,"Num":200}]</v>
      </c>
    </row>
    <row r="68" spans="4:29" x14ac:dyDescent="0.15">
      <c r="D68" s="8">
        <v>4001</v>
      </c>
      <c r="E68" s="8" t="s">
        <v>46</v>
      </c>
      <c r="F68" s="8">
        <v>12000</v>
      </c>
      <c r="G68" s="9" t="s">
        <v>36</v>
      </c>
      <c r="H68" s="8">
        <v>500</v>
      </c>
      <c r="I68" s="10">
        <f>_xlfn.XLOOKUP(G68,[1]定价!$D$24:$D$1052,[1]定价!$I$24:$I$1052,0)*H68</f>
        <v>12.5</v>
      </c>
      <c r="L68" s="1" t="str">
        <f t="shared" si="20"/>
        <v>MisDesc9</v>
      </c>
      <c r="N68" s="1" t="s">
        <v>24</v>
      </c>
      <c r="O68" s="1">
        <f>_xlfn.XLOOKUP(E68,备注!$E:$E,备注!$D:$D)</f>
        <v>9</v>
      </c>
      <c r="P68" s="1" t="s">
        <v>21</v>
      </c>
      <c r="Q68" s="1">
        <f t="shared" si="24"/>
        <v>12000</v>
      </c>
      <c r="T68" s="1" t="str">
        <f t="shared" si="25"/>
        <v>"ConditionType":9</v>
      </c>
      <c r="U68" s="1" t="str">
        <f t="shared" si="26"/>
        <v>"Param":[12000]</v>
      </c>
      <c r="V68" s="1" t="str">
        <f t="shared" si="27"/>
        <v>{"ConditionType":9,"Param":[12000]}</v>
      </c>
      <c r="X68" s="1">
        <f>_xlfn.XLOOKUP(G68,[2]配置!$D:$D,[2]配置!$B:$B)</f>
        <v>50002</v>
      </c>
      <c r="Y68" s="1">
        <f t="shared" si="21"/>
        <v>500</v>
      </c>
      <c r="Z68" s="1" t="str">
        <f t="shared" si="22"/>
        <v>"ItemId":50002</v>
      </c>
      <c r="AA68" s="1" t="str">
        <f t="shared" si="23"/>
        <v>"Num":500</v>
      </c>
      <c r="AB68" s="1" t="str">
        <f t="shared" si="28"/>
        <v>{"ItemId":50002,"Num":500}</v>
      </c>
      <c r="AC68" s="1" t="str">
        <f t="shared" si="29"/>
        <v>[{"ItemId":50002,"Num":500}]</v>
      </c>
    </row>
    <row r="69" spans="4:29" x14ac:dyDescent="0.15">
      <c r="D69" s="8">
        <v>4001</v>
      </c>
      <c r="E69" s="8" t="s">
        <v>46</v>
      </c>
      <c r="F69" s="8">
        <v>30000</v>
      </c>
      <c r="G69" s="9" t="s">
        <v>36</v>
      </c>
      <c r="H69" s="8">
        <v>1000</v>
      </c>
      <c r="I69" s="10">
        <f>_xlfn.XLOOKUP(G69,[1]定价!$D$24:$D$1052,[1]定价!$I$24:$I$1052,0)*H69</f>
        <v>25</v>
      </c>
      <c r="L69" s="1" t="str">
        <f t="shared" si="20"/>
        <v>MisDesc9</v>
      </c>
      <c r="N69" s="1" t="s">
        <v>24</v>
      </c>
      <c r="O69" s="1">
        <f>_xlfn.XLOOKUP(E69,备注!$E:$E,备注!$D:$D)</f>
        <v>9</v>
      </c>
      <c r="P69" s="1" t="s">
        <v>21</v>
      </c>
      <c r="Q69" s="1">
        <f t="shared" si="24"/>
        <v>30000</v>
      </c>
      <c r="T69" s="1" t="str">
        <f t="shared" si="25"/>
        <v>"ConditionType":9</v>
      </c>
      <c r="U69" s="1" t="str">
        <f t="shared" si="26"/>
        <v>"Param":[30000]</v>
      </c>
      <c r="V69" s="1" t="str">
        <f t="shared" si="27"/>
        <v>{"ConditionType":9,"Param":[30000]}</v>
      </c>
      <c r="X69" s="1">
        <f>_xlfn.XLOOKUP(G69,[2]配置!$D:$D,[2]配置!$B:$B)</f>
        <v>50002</v>
      </c>
      <c r="Y69" s="1">
        <f t="shared" si="21"/>
        <v>1000</v>
      </c>
      <c r="Z69" s="1" t="str">
        <f t="shared" si="22"/>
        <v>"ItemId":50002</v>
      </c>
      <c r="AA69" s="1" t="str">
        <f t="shared" si="23"/>
        <v>"Num":1000</v>
      </c>
      <c r="AB69" s="1" t="str">
        <f t="shared" si="28"/>
        <v>{"ItemId":50002,"Num":1000}</v>
      </c>
      <c r="AC69" s="1" t="str">
        <f t="shared" si="29"/>
        <v>[{"ItemId":50002,"Num":1000}]</v>
      </c>
    </row>
    <row r="70" spans="4:29" x14ac:dyDescent="0.15">
      <c r="D70" s="8">
        <v>5001</v>
      </c>
      <c r="E70" s="8" t="s">
        <v>47</v>
      </c>
      <c r="F70" s="8">
        <v>10</v>
      </c>
      <c r="G70" s="9" t="s">
        <v>48</v>
      </c>
      <c r="H70" s="8">
        <v>1</v>
      </c>
      <c r="I70" s="10">
        <f>_xlfn.XLOOKUP(G70,[1]定价!$D$24:$D$1052,[1]定价!$I$24:$I$1052,0)*H70</f>
        <v>5.3571428571428568</v>
      </c>
      <c r="L70" s="1" t="str">
        <f t="shared" si="20"/>
        <v>MisDesc10</v>
      </c>
      <c r="N70" s="1" t="s">
        <v>24</v>
      </c>
      <c r="O70" s="1">
        <f>_xlfn.XLOOKUP(E70,备注!$E:$E,备注!$D:$D)</f>
        <v>10</v>
      </c>
      <c r="P70" s="1" t="s">
        <v>21</v>
      </c>
      <c r="Q70" s="1">
        <f t="shared" si="24"/>
        <v>10</v>
      </c>
      <c r="T70" s="1" t="str">
        <f t="shared" si="25"/>
        <v>"ConditionType":10</v>
      </c>
      <c r="U70" s="1" t="str">
        <f t="shared" si="26"/>
        <v>"Param":[10]</v>
      </c>
      <c r="V70" s="1" t="str">
        <f t="shared" si="27"/>
        <v>{"ConditionType":10,"Param":[10]}</v>
      </c>
      <c r="X70" s="1">
        <f>_xlfn.XLOOKUP(G70,[2]配置!$D:$D,[2]配置!$B:$B)</f>
        <v>10001</v>
      </c>
      <c r="Y70" s="1">
        <f t="shared" si="21"/>
        <v>1</v>
      </c>
      <c r="Z70" s="1" t="str">
        <f t="shared" si="22"/>
        <v>"ItemId":10001</v>
      </c>
      <c r="AA70" s="1" t="str">
        <f t="shared" si="23"/>
        <v>"Num":1</v>
      </c>
      <c r="AB70" s="1" t="str">
        <f t="shared" si="28"/>
        <v>{"ItemId":10001,"Num":1}</v>
      </c>
      <c r="AC70" s="1" t="str">
        <f t="shared" si="29"/>
        <v>[{"ItemId":10001,"Num":1}]</v>
      </c>
    </row>
    <row r="71" spans="4:29" x14ac:dyDescent="0.15">
      <c r="D71" s="8">
        <v>5001</v>
      </c>
      <c r="E71" s="8" t="s">
        <v>47</v>
      </c>
      <c r="F71" s="8">
        <v>30</v>
      </c>
      <c r="G71" s="9" t="s">
        <v>48</v>
      </c>
      <c r="H71" s="8">
        <v>3</v>
      </c>
      <c r="I71" s="10">
        <f>_xlfn.XLOOKUP(G71,[1]定价!$D$24:$D$1052,[1]定价!$I$24:$I$1052,0)*H71</f>
        <v>16.071428571428569</v>
      </c>
      <c r="L71" s="1" t="str">
        <f t="shared" si="20"/>
        <v>MisDesc10</v>
      </c>
      <c r="N71" s="1" t="s">
        <v>24</v>
      </c>
      <c r="O71" s="1">
        <f>_xlfn.XLOOKUP(E71,备注!$E:$E,备注!$D:$D)</f>
        <v>10</v>
      </c>
      <c r="P71" s="1" t="s">
        <v>21</v>
      </c>
      <c r="Q71" s="1">
        <f t="shared" si="24"/>
        <v>30</v>
      </c>
      <c r="T71" s="1" t="str">
        <f t="shared" si="25"/>
        <v>"ConditionType":10</v>
      </c>
      <c r="U71" s="1" t="str">
        <f t="shared" si="26"/>
        <v>"Param":[30]</v>
      </c>
      <c r="V71" s="1" t="str">
        <f t="shared" si="27"/>
        <v>{"ConditionType":10,"Param":[30]}</v>
      </c>
      <c r="X71" s="1">
        <f>_xlfn.XLOOKUP(G71,[2]配置!$D:$D,[2]配置!$B:$B)</f>
        <v>10001</v>
      </c>
      <c r="Y71" s="1">
        <f t="shared" si="21"/>
        <v>3</v>
      </c>
      <c r="Z71" s="1" t="str">
        <f t="shared" si="22"/>
        <v>"ItemId":10001</v>
      </c>
      <c r="AA71" s="1" t="str">
        <f t="shared" si="23"/>
        <v>"Num":3</v>
      </c>
      <c r="AB71" s="1" t="str">
        <f t="shared" si="28"/>
        <v>{"ItemId":10001,"Num":3}</v>
      </c>
      <c r="AC71" s="1" t="str">
        <f t="shared" si="29"/>
        <v>[{"ItemId":10001,"Num":3}]</v>
      </c>
    </row>
    <row r="72" spans="4:29" x14ac:dyDescent="0.15">
      <c r="D72" s="8">
        <v>5001</v>
      </c>
      <c r="E72" s="8" t="s">
        <v>47</v>
      </c>
      <c r="F72" s="8">
        <v>80</v>
      </c>
      <c r="G72" s="9" t="s">
        <v>48</v>
      </c>
      <c r="H72" s="8">
        <v>5</v>
      </c>
      <c r="I72" s="10">
        <f>_xlfn.XLOOKUP(G72,[1]定价!$D$24:$D$1052,[1]定价!$I$24:$I$1052,0)*H72</f>
        <v>26.785714285714285</v>
      </c>
      <c r="L72" s="1" t="str">
        <f t="shared" si="20"/>
        <v>MisDesc10</v>
      </c>
      <c r="N72" s="1" t="s">
        <v>24</v>
      </c>
      <c r="O72" s="1">
        <f>_xlfn.XLOOKUP(E72,备注!$E:$E,备注!$D:$D)</f>
        <v>10</v>
      </c>
      <c r="P72" s="1" t="s">
        <v>21</v>
      </c>
      <c r="Q72" s="1">
        <f t="shared" si="24"/>
        <v>80</v>
      </c>
      <c r="T72" s="1" t="str">
        <f t="shared" si="25"/>
        <v>"ConditionType":10</v>
      </c>
      <c r="U72" s="1" t="str">
        <f t="shared" si="26"/>
        <v>"Param":[80]</v>
      </c>
      <c r="V72" s="1" t="str">
        <f t="shared" si="27"/>
        <v>{"ConditionType":10,"Param":[80]}</v>
      </c>
      <c r="X72" s="1">
        <f>_xlfn.XLOOKUP(G72,[2]配置!$D:$D,[2]配置!$B:$B)</f>
        <v>10001</v>
      </c>
      <c r="Y72" s="1">
        <f t="shared" si="21"/>
        <v>5</v>
      </c>
      <c r="Z72" s="1" t="str">
        <f t="shared" si="22"/>
        <v>"ItemId":10001</v>
      </c>
      <c r="AA72" s="1" t="str">
        <f t="shared" si="23"/>
        <v>"Num":5</v>
      </c>
      <c r="AB72" s="1" t="str">
        <f t="shared" si="28"/>
        <v>{"ItemId":10001,"Num":5}</v>
      </c>
      <c r="AC72" s="1" t="str">
        <f t="shared" si="29"/>
        <v>[{"ItemId":10001,"Num":5}]</v>
      </c>
    </row>
    <row r="73" spans="4:29" x14ac:dyDescent="0.15">
      <c r="D73" s="8">
        <v>5001</v>
      </c>
      <c r="E73" s="8" t="s">
        <v>47</v>
      </c>
      <c r="F73" s="8">
        <v>130</v>
      </c>
      <c r="G73" s="9" t="s">
        <v>48</v>
      </c>
      <c r="H73" s="8">
        <v>10</v>
      </c>
      <c r="I73" s="10">
        <f>_xlfn.XLOOKUP(G73,[1]定价!$D$24:$D$1052,[1]定价!$I$24:$I$1052,0)*H73</f>
        <v>53.571428571428569</v>
      </c>
      <c r="L73" s="1" t="str">
        <f t="shared" si="20"/>
        <v>MisDesc10</v>
      </c>
      <c r="N73" s="1" t="s">
        <v>24</v>
      </c>
      <c r="O73" s="1">
        <f>_xlfn.XLOOKUP(E73,备注!$E:$E,备注!$D:$D)</f>
        <v>10</v>
      </c>
      <c r="P73" s="1" t="s">
        <v>21</v>
      </c>
      <c r="Q73" s="1">
        <f t="shared" si="24"/>
        <v>130</v>
      </c>
      <c r="T73" s="1" t="str">
        <f t="shared" si="25"/>
        <v>"ConditionType":10</v>
      </c>
      <c r="U73" s="1" t="str">
        <f t="shared" si="26"/>
        <v>"Param":[130]</v>
      </c>
      <c r="V73" s="1" t="str">
        <f t="shared" si="27"/>
        <v>{"ConditionType":10,"Param":[130]}</v>
      </c>
      <c r="X73" s="1">
        <f>_xlfn.XLOOKUP(G73,[2]配置!$D:$D,[2]配置!$B:$B)</f>
        <v>10001</v>
      </c>
      <c r="Y73" s="1">
        <f t="shared" si="21"/>
        <v>10</v>
      </c>
      <c r="Z73" s="1" t="str">
        <f t="shared" si="22"/>
        <v>"ItemId":10001</v>
      </c>
      <c r="AA73" s="1" t="str">
        <f t="shared" si="23"/>
        <v>"Num":10</v>
      </c>
      <c r="AB73" s="1" t="str">
        <f t="shared" si="28"/>
        <v>{"ItemId":10001,"Num":10}</v>
      </c>
      <c r="AC73" s="1" t="str">
        <f t="shared" si="29"/>
        <v>[{"ItemId":10001,"Num":10}]</v>
      </c>
    </row>
    <row r="74" spans="4:29" x14ac:dyDescent="0.15">
      <c r="D74" s="8">
        <v>6001</v>
      </c>
      <c r="E74" s="8" t="s">
        <v>68</v>
      </c>
      <c r="F74" s="8">
        <v>5</v>
      </c>
      <c r="G74" s="9" t="s">
        <v>36</v>
      </c>
      <c r="H74" s="8">
        <v>50</v>
      </c>
      <c r="I74" s="10">
        <f>_xlfn.XLOOKUP(G74,[1]定价!$D$24:$D$1052,[1]定价!$I$24:$I$1052,0)*H74</f>
        <v>1.25</v>
      </c>
      <c r="L74" s="1" t="str">
        <f t="shared" si="20"/>
        <v>MisDesc16</v>
      </c>
      <c r="N74" s="1" t="s">
        <v>24</v>
      </c>
      <c r="O74" s="1">
        <f>_xlfn.XLOOKUP(E74,备注!$E:$E,备注!$D:$D)</f>
        <v>16</v>
      </c>
      <c r="P74" s="1" t="s">
        <v>21</v>
      </c>
      <c r="Q74" s="1">
        <f t="shared" si="24"/>
        <v>5</v>
      </c>
      <c r="T74" s="1" t="str">
        <f t="shared" si="25"/>
        <v>"ConditionType":16</v>
      </c>
      <c r="U74" s="1" t="str">
        <f t="shared" si="26"/>
        <v>"Param":[5]</v>
      </c>
      <c r="V74" s="1" t="str">
        <f t="shared" si="27"/>
        <v>{"ConditionType":16,"Param":[5]}</v>
      </c>
      <c r="X74" s="1">
        <f>_xlfn.XLOOKUP(G74,[2]配置!$D:$D,[2]配置!$B:$B)</f>
        <v>50002</v>
      </c>
      <c r="Y74" s="1">
        <f t="shared" si="21"/>
        <v>50</v>
      </c>
      <c r="Z74" s="1" t="str">
        <f t="shared" si="22"/>
        <v>"ItemId":50002</v>
      </c>
      <c r="AA74" s="1" t="str">
        <f t="shared" si="23"/>
        <v>"Num":50</v>
      </c>
      <c r="AB74" s="1" t="str">
        <f t="shared" si="28"/>
        <v>{"ItemId":50002,"Num":50}</v>
      </c>
      <c r="AC74" s="1" t="str">
        <f t="shared" si="29"/>
        <v>[{"ItemId":50002,"Num":50}]</v>
      </c>
    </row>
    <row r="75" spans="4:29" x14ac:dyDescent="0.15">
      <c r="D75" s="8">
        <v>6001</v>
      </c>
      <c r="E75" s="8" t="s">
        <v>68</v>
      </c>
      <c r="F75" s="8">
        <v>20</v>
      </c>
      <c r="G75" s="9" t="s">
        <v>36</v>
      </c>
      <c r="H75" s="8">
        <v>50</v>
      </c>
      <c r="I75" s="10">
        <f>_xlfn.XLOOKUP(G75,[1]定价!$D$24:$D$1052,[1]定价!$I$24:$I$1052,0)*H75</f>
        <v>1.25</v>
      </c>
      <c r="L75" s="1" t="str">
        <f t="shared" si="20"/>
        <v>MisDesc16</v>
      </c>
      <c r="N75" s="1" t="s">
        <v>24</v>
      </c>
      <c r="O75" s="1">
        <f>_xlfn.XLOOKUP(E75,备注!$E:$E,备注!$D:$D)</f>
        <v>16</v>
      </c>
      <c r="P75" s="1" t="s">
        <v>21</v>
      </c>
      <c r="Q75" s="1">
        <f t="shared" si="24"/>
        <v>20</v>
      </c>
      <c r="T75" s="1" t="str">
        <f t="shared" si="25"/>
        <v>"ConditionType":16</v>
      </c>
      <c r="U75" s="1" t="str">
        <f t="shared" si="26"/>
        <v>"Param":[20]</v>
      </c>
      <c r="V75" s="1" t="str">
        <f t="shared" si="27"/>
        <v>{"ConditionType":16,"Param":[20]}</v>
      </c>
      <c r="X75" s="1">
        <f>_xlfn.XLOOKUP(G75,[2]配置!$D:$D,[2]配置!$B:$B)</f>
        <v>50002</v>
      </c>
      <c r="Y75" s="1">
        <f t="shared" si="21"/>
        <v>50</v>
      </c>
      <c r="Z75" s="1" t="str">
        <f t="shared" si="22"/>
        <v>"ItemId":50002</v>
      </c>
      <c r="AA75" s="1" t="str">
        <f t="shared" si="23"/>
        <v>"Num":50</v>
      </c>
      <c r="AB75" s="1" t="str">
        <f t="shared" si="28"/>
        <v>{"ItemId":50002,"Num":50}</v>
      </c>
      <c r="AC75" s="1" t="str">
        <f t="shared" si="29"/>
        <v>[{"ItemId":50002,"Num":50}]</v>
      </c>
    </row>
    <row r="76" spans="4:29" x14ac:dyDescent="0.15">
      <c r="D76" s="8">
        <v>6001</v>
      </c>
      <c r="E76" s="8" t="s">
        <v>68</v>
      </c>
      <c r="F76" s="8">
        <v>80</v>
      </c>
      <c r="G76" s="9" t="s">
        <v>36</v>
      </c>
      <c r="H76" s="8">
        <v>50</v>
      </c>
      <c r="I76" s="10">
        <f>_xlfn.XLOOKUP(G76,[1]定价!$D$24:$D$1052,[1]定价!$I$24:$I$1052,0)*H76</f>
        <v>1.25</v>
      </c>
      <c r="L76" s="1" t="str">
        <f t="shared" si="20"/>
        <v>MisDesc16</v>
      </c>
      <c r="N76" s="1" t="s">
        <v>24</v>
      </c>
      <c r="O76" s="1">
        <f>_xlfn.XLOOKUP(E76,备注!$E:$E,备注!$D:$D)</f>
        <v>16</v>
      </c>
      <c r="P76" s="1" t="s">
        <v>21</v>
      </c>
      <c r="Q76" s="1">
        <f t="shared" si="24"/>
        <v>80</v>
      </c>
      <c r="T76" s="1" t="str">
        <f t="shared" si="25"/>
        <v>"ConditionType":16</v>
      </c>
      <c r="U76" s="1" t="str">
        <f t="shared" si="26"/>
        <v>"Param":[80]</v>
      </c>
      <c r="V76" s="1" t="str">
        <f t="shared" si="27"/>
        <v>{"ConditionType":16,"Param":[80]}</v>
      </c>
      <c r="X76" s="1">
        <f>_xlfn.XLOOKUP(G76,[2]配置!$D:$D,[2]配置!$B:$B)</f>
        <v>50002</v>
      </c>
      <c r="Y76" s="1">
        <f t="shared" si="21"/>
        <v>50</v>
      </c>
      <c r="Z76" s="1" t="str">
        <f t="shared" si="22"/>
        <v>"ItemId":50002</v>
      </c>
      <c r="AA76" s="1" t="str">
        <f t="shared" si="23"/>
        <v>"Num":50</v>
      </c>
      <c r="AB76" s="1" t="str">
        <f t="shared" si="28"/>
        <v>{"ItemId":50002,"Num":50}</v>
      </c>
      <c r="AC76" s="1" t="str">
        <f t="shared" si="29"/>
        <v>[{"ItemId":50002,"Num":50}]</v>
      </c>
    </row>
    <row r="77" spans="4:29" x14ac:dyDescent="0.15">
      <c r="D77" s="8">
        <v>6001</v>
      </c>
      <c r="E77" s="8" t="s">
        <v>68</v>
      </c>
      <c r="F77" s="8">
        <v>250</v>
      </c>
      <c r="G77" s="9" t="s">
        <v>36</v>
      </c>
      <c r="H77" s="8">
        <v>100</v>
      </c>
      <c r="I77" s="10">
        <f>_xlfn.XLOOKUP(G77,[1]定价!$D$24:$D$1052,[1]定价!$I$24:$I$1052,0)*H77</f>
        <v>2.5</v>
      </c>
      <c r="L77" s="1" t="str">
        <f t="shared" si="20"/>
        <v>MisDesc16</v>
      </c>
      <c r="N77" s="1" t="s">
        <v>24</v>
      </c>
      <c r="O77" s="1">
        <f>_xlfn.XLOOKUP(E77,备注!$E:$E,备注!$D:$D)</f>
        <v>16</v>
      </c>
      <c r="P77" s="1" t="s">
        <v>21</v>
      </c>
      <c r="Q77" s="1">
        <f t="shared" si="24"/>
        <v>250</v>
      </c>
      <c r="T77" s="1" t="str">
        <f t="shared" si="25"/>
        <v>"ConditionType":16</v>
      </c>
      <c r="U77" s="1" t="str">
        <f t="shared" si="26"/>
        <v>"Param":[250]</v>
      </c>
      <c r="V77" s="1" t="str">
        <f t="shared" si="27"/>
        <v>{"ConditionType":16,"Param":[250]}</v>
      </c>
      <c r="X77" s="1">
        <f>_xlfn.XLOOKUP(G77,[2]配置!$D:$D,[2]配置!$B:$B)</f>
        <v>50002</v>
      </c>
      <c r="Y77" s="1">
        <f t="shared" si="21"/>
        <v>100</v>
      </c>
      <c r="Z77" s="1" t="str">
        <f t="shared" si="22"/>
        <v>"ItemId":50002</v>
      </c>
      <c r="AA77" s="1" t="str">
        <f t="shared" si="23"/>
        <v>"Num":100</v>
      </c>
      <c r="AB77" s="1" t="str">
        <f t="shared" si="28"/>
        <v>{"ItemId":50002,"Num":100}</v>
      </c>
      <c r="AC77" s="1" t="str">
        <f t="shared" si="29"/>
        <v>[{"ItemId":50002,"Num":100}]</v>
      </c>
    </row>
    <row r="78" spans="4:29" x14ac:dyDescent="0.15">
      <c r="D78" s="8">
        <v>7001</v>
      </c>
      <c r="E78" s="8" t="s">
        <v>49</v>
      </c>
      <c r="F78" s="8">
        <v>10</v>
      </c>
      <c r="G78" s="9" t="s">
        <v>36</v>
      </c>
      <c r="H78" s="8">
        <v>50</v>
      </c>
      <c r="I78" s="10">
        <f>_xlfn.XLOOKUP(G78,[1]定价!$D$24:$D$1052,[1]定价!$I$24:$I$1052,0)*H78</f>
        <v>1.25</v>
      </c>
      <c r="L78" s="1" t="str">
        <f t="shared" si="20"/>
        <v>MisDesc18</v>
      </c>
      <c r="N78" s="1" t="s">
        <v>24</v>
      </c>
      <c r="O78" s="1">
        <f>_xlfn.XLOOKUP(E78,备注!$E:$E,备注!$D:$D)</f>
        <v>18</v>
      </c>
      <c r="P78" s="1" t="s">
        <v>21</v>
      </c>
      <c r="Q78" s="1">
        <f t="shared" si="24"/>
        <v>10</v>
      </c>
      <c r="T78" s="1" t="str">
        <f t="shared" si="25"/>
        <v>"ConditionType":18</v>
      </c>
      <c r="U78" s="1" t="str">
        <f t="shared" si="26"/>
        <v>"Param":[10]</v>
      </c>
      <c r="V78" s="1" t="str">
        <f t="shared" si="27"/>
        <v>{"ConditionType":18,"Param":[10]}</v>
      </c>
      <c r="X78" s="1">
        <f>_xlfn.XLOOKUP(G78,[2]配置!$D:$D,[2]配置!$B:$B)</f>
        <v>50002</v>
      </c>
      <c r="Y78" s="1">
        <f t="shared" si="21"/>
        <v>50</v>
      </c>
      <c r="Z78" s="1" t="str">
        <f t="shared" si="22"/>
        <v>"ItemId":50002</v>
      </c>
      <c r="AA78" s="1" t="str">
        <f t="shared" si="23"/>
        <v>"Num":50</v>
      </c>
      <c r="AB78" s="1" t="str">
        <f t="shared" si="28"/>
        <v>{"ItemId":50002,"Num":50}</v>
      </c>
      <c r="AC78" s="1" t="str">
        <f t="shared" si="29"/>
        <v>[{"ItemId":50002,"Num":50}]</v>
      </c>
    </row>
    <row r="79" spans="4:29" x14ac:dyDescent="0.15">
      <c r="D79" s="8">
        <v>7001</v>
      </c>
      <c r="E79" s="8" t="s">
        <v>49</v>
      </c>
      <c r="F79" s="8">
        <v>25</v>
      </c>
      <c r="G79" s="9" t="s">
        <v>36</v>
      </c>
      <c r="H79" s="8">
        <v>50</v>
      </c>
      <c r="I79" s="10">
        <f>_xlfn.XLOOKUP(G79,[1]定价!$D$24:$D$1052,[1]定价!$I$24:$I$1052,0)*H79</f>
        <v>1.25</v>
      </c>
      <c r="L79" s="1" t="str">
        <f t="shared" si="20"/>
        <v>MisDesc18</v>
      </c>
      <c r="N79" s="1" t="s">
        <v>24</v>
      </c>
      <c r="O79" s="1">
        <f>_xlfn.XLOOKUP(E79,备注!$E:$E,备注!$D:$D)</f>
        <v>18</v>
      </c>
      <c r="P79" s="1" t="s">
        <v>21</v>
      </c>
      <c r="Q79" s="1">
        <f t="shared" si="24"/>
        <v>25</v>
      </c>
      <c r="T79" s="1" t="str">
        <f t="shared" si="25"/>
        <v>"ConditionType":18</v>
      </c>
      <c r="U79" s="1" t="str">
        <f t="shared" si="26"/>
        <v>"Param":[25]</v>
      </c>
      <c r="V79" s="1" t="str">
        <f t="shared" si="27"/>
        <v>{"ConditionType":18,"Param":[25]}</v>
      </c>
      <c r="X79" s="1">
        <f>_xlfn.XLOOKUP(G79,[2]配置!$D:$D,[2]配置!$B:$B)</f>
        <v>50002</v>
      </c>
      <c r="Y79" s="1">
        <f t="shared" si="21"/>
        <v>50</v>
      </c>
      <c r="Z79" s="1" t="str">
        <f t="shared" si="22"/>
        <v>"ItemId":50002</v>
      </c>
      <c r="AA79" s="1" t="str">
        <f t="shared" si="23"/>
        <v>"Num":50</v>
      </c>
      <c r="AB79" s="1" t="str">
        <f t="shared" si="28"/>
        <v>{"ItemId":50002,"Num":50}</v>
      </c>
      <c r="AC79" s="1" t="str">
        <f t="shared" si="29"/>
        <v>[{"ItemId":50002,"Num":50}]</v>
      </c>
    </row>
    <row r="80" spans="4:29" x14ac:dyDescent="0.15">
      <c r="D80" s="8">
        <v>7001</v>
      </c>
      <c r="E80" s="8" t="s">
        <v>49</v>
      </c>
      <c r="F80" s="8">
        <v>40</v>
      </c>
      <c r="G80" s="9" t="s">
        <v>36</v>
      </c>
      <c r="H80" s="8">
        <v>50</v>
      </c>
      <c r="I80" s="10">
        <f>_xlfn.XLOOKUP(G80,[1]定价!$D$24:$D$1052,[1]定价!$I$24:$I$1052,0)*H80</f>
        <v>1.25</v>
      </c>
      <c r="L80" s="1" t="str">
        <f t="shared" si="20"/>
        <v>MisDesc18</v>
      </c>
      <c r="N80" s="1" t="s">
        <v>24</v>
      </c>
      <c r="O80" s="1">
        <f>_xlfn.XLOOKUP(E80,备注!$E:$E,备注!$D:$D)</f>
        <v>18</v>
      </c>
      <c r="P80" s="1" t="s">
        <v>21</v>
      </c>
      <c r="Q80" s="1">
        <f t="shared" si="24"/>
        <v>40</v>
      </c>
      <c r="T80" s="1" t="str">
        <f t="shared" si="25"/>
        <v>"ConditionType":18</v>
      </c>
      <c r="U80" s="1" t="str">
        <f t="shared" si="26"/>
        <v>"Param":[40]</v>
      </c>
      <c r="V80" s="1" t="str">
        <f t="shared" si="27"/>
        <v>{"ConditionType":18,"Param":[40]}</v>
      </c>
      <c r="X80" s="1">
        <f>_xlfn.XLOOKUP(G80,[2]配置!$D:$D,[2]配置!$B:$B)</f>
        <v>50002</v>
      </c>
      <c r="Y80" s="1">
        <f t="shared" si="21"/>
        <v>50</v>
      </c>
      <c r="Z80" s="1" t="str">
        <f t="shared" si="22"/>
        <v>"ItemId":50002</v>
      </c>
      <c r="AA80" s="1" t="str">
        <f t="shared" si="23"/>
        <v>"Num":50</v>
      </c>
      <c r="AB80" s="1" t="str">
        <f t="shared" si="28"/>
        <v>{"ItemId":50002,"Num":50}</v>
      </c>
      <c r="AC80" s="1" t="str">
        <f t="shared" si="29"/>
        <v>[{"ItemId":50002,"Num":50}]</v>
      </c>
    </row>
    <row r="81" spans="3:29" x14ac:dyDescent="0.15">
      <c r="D81" s="8">
        <v>7001</v>
      </c>
      <c r="E81" s="8" t="s">
        <v>49</v>
      </c>
      <c r="F81" s="8">
        <v>70</v>
      </c>
      <c r="G81" s="9" t="s">
        <v>36</v>
      </c>
      <c r="H81" s="8">
        <v>100</v>
      </c>
      <c r="I81" s="10">
        <f>_xlfn.XLOOKUP(G81,[1]定价!$D$24:$D$1052,[1]定价!$I$24:$I$1052,0)*H81</f>
        <v>2.5</v>
      </c>
      <c r="L81" s="1" t="str">
        <f t="shared" si="20"/>
        <v>MisDesc18</v>
      </c>
      <c r="N81" s="1" t="s">
        <v>24</v>
      </c>
      <c r="O81" s="1">
        <f>_xlfn.XLOOKUP(E81,备注!$E:$E,备注!$D:$D)</f>
        <v>18</v>
      </c>
      <c r="P81" s="1" t="s">
        <v>21</v>
      </c>
      <c r="Q81" s="1">
        <f t="shared" si="24"/>
        <v>70</v>
      </c>
      <c r="T81" s="1" t="str">
        <f t="shared" si="25"/>
        <v>"ConditionType":18</v>
      </c>
      <c r="U81" s="1" t="str">
        <f t="shared" si="26"/>
        <v>"Param":[70]</v>
      </c>
      <c r="V81" s="1" t="str">
        <f t="shared" si="27"/>
        <v>{"ConditionType":18,"Param":[70]}</v>
      </c>
      <c r="X81" s="1">
        <f>_xlfn.XLOOKUP(G81,[2]配置!$D:$D,[2]配置!$B:$B)</f>
        <v>50002</v>
      </c>
      <c r="Y81" s="1">
        <f t="shared" si="21"/>
        <v>100</v>
      </c>
      <c r="Z81" s="1" t="str">
        <f t="shared" si="22"/>
        <v>"ItemId":50002</v>
      </c>
      <c r="AA81" s="1" t="str">
        <f t="shared" si="23"/>
        <v>"Num":100</v>
      </c>
      <c r="AB81" s="1" t="str">
        <f t="shared" si="28"/>
        <v>{"ItemId":50002,"Num":100}</v>
      </c>
      <c r="AC81" s="1" t="str">
        <f t="shared" si="29"/>
        <v>[{"ItemId":50002,"Num":100}]</v>
      </c>
    </row>
    <row r="82" spans="3:29" x14ac:dyDescent="0.15">
      <c r="D82" s="8">
        <v>8001</v>
      </c>
      <c r="E82" s="8" t="s">
        <v>71</v>
      </c>
      <c r="F82" s="8">
        <v>7</v>
      </c>
      <c r="G82" s="9" t="s">
        <v>36</v>
      </c>
      <c r="H82" s="8">
        <v>50</v>
      </c>
      <c r="I82" s="10">
        <f>_xlfn.XLOOKUP(G82,[1]定价!$D$24:$D$1052,[1]定价!$I$24:$I$1052,0)*H82</f>
        <v>1.25</v>
      </c>
      <c r="L82" s="1" t="str">
        <f t="shared" si="20"/>
        <v>MisDesc19</v>
      </c>
      <c r="N82" s="1" t="s">
        <v>24</v>
      </c>
      <c r="O82" s="1">
        <f>_xlfn.XLOOKUP(E82,备注!$E:$E,备注!$D:$D)</f>
        <v>19</v>
      </c>
      <c r="P82" s="1" t="s">
        <v>21</v>
      </c>
      <c r="Q82" s="1">
        <f t="shared" si="24"/>
        <v>7</v>
      </c>
      <c r="R82" s="1">
        <v>1</v>
      </c>
      <c r="T82" s="1" t="str">
        <f t="shared" si="25"/>
        <v>"ConditionType":19</v>
      </c>
      <c r="U82" s="1" t="str">
        <f t="shared" si="26"/>
        <v>"Param":[7,1]</v>
      </c>
      <c r="V82" s="1" t="str">
        <f t="shared" si="27"/>
        <v>{"ConditionType":19,"Param":[7,1]}</v>
      </c>
      <c r="X82" s="1">
        <f>_xlfn.XLOOKUP(G82,[2]配置!$D:$D,[2]配置!$B:$B)</f>
        <v>50002</v>
      </c>
      <c r="Y82" s="1">
        <f t="shared" si="21"/>
        <v>50</v>
      </c>
      <c r="Z82" s="1" t="str">
        <f t="shared" si="22"/>
        <v>"ItemId":50002</v>
      </c>
      <c r="AA82" s="1" t="str">
        <f t="shared" si="23"/>
        <v>"Num":50</v>
      </c>
      <c r="AB82" s="1" t="str">
        <f t="shared" si="28"/>
        <v>{"ItemId":50002,"Num":50}</v>
      </c>
      <c r="AC82" s="1" t="str">
        <f t="shared" si="29"/>
        <v>[{"ItemId":50002,"Num":50}]</v>
      </c>
    </row>
    <row r="83" spans="3:29" x14ac:dyDescent="0.15">
      <c r="D83" s="8">
        <v>8001</v>
      </c>
      <c r="E83" s="8" t="s">
        <v>71</v>
      </c>
      <c r="F83" s="8">
        <v>15</v>
      </c>
      <c r="G83" s="9" t="s">
        <v>36</v>
      </c>
      <c r="H83" s="8">
        <v>50</v>
      </c>
      <c r="I83" s="10">
        <f>_xlfn.XLOOKUP(G83,[1]定价!$D$24:$D$1052,[1]定价!$I$24:$I$1052,0)*H83</f>
        <v>1.25</v>
      </c>
      <c r="L83" s="1" t="str">
        <f t="shared" si="20"/>
        <v>MisDesc19</v>
      </c>
      <c r="N83" s="1" t="s">
        <v>24</v>
      </c>
      <c r="O83" s="1">
        <f>_xlfn.XLOOKUP(E83,备注!$E:$E,备注!$D:$D)</f>
        <v>19</v>
      </c>
      <c r="P83" s="1" t="s">
        <v>21</v>
      </c>
      <c r="Q83" s="1">
        <f t="shared" si="24"/>
        <v>15</v>
      </c>
      <c r="R83" s="1">
        <v>1</v>
      </c>
      <c r="T83" s="1" t="str">
        <f t="shared" si="25"/>
        <v>"ConditionType":19</v>
      </c>
      <c r="U83" s="1" t="str">
        <f t="shared" si="26"/>
        <v>"Param":[15,1]</v>
      </c>
      <c r="V83" s="1" t="str">
        <f t="shared" si="27"/>
        <v>{"ConditionType":19,"Param":[15,1]}</v>
      </c>
      <c r="X83" s="1">
        <f>_xlfn.XLOOKUP(G83,[2]配置!$D:$D,[2]配置!$B:$B)</f>
        <v>50002</v>
      </c>
      <c r="Y83" s="1">
        <f t="shared" si="21"/>
        <v>50</v>
      </c>
      <c r="Z83" s="1" t="str">
        <f t="shared" si="22"/>
        <v>"ItemId":50002</v>
      </c>
      <c r="AA83" s="1" t="str">
        <f t="shared" si="23"/>
        <v>"Num":50</v>
      </c>
      <c r="AB83" s="1" t="str">
        <f t="shared" si="28"/>
        <v>{"ItemId":50002,"Num":50}</v>
      </c>
      <c r="AC83" s="1" t="str">
        <f t="shared" si="29"/>
        <v>[{"ItemId":50002,"Num":50}]</v>
      </c>
    </row>
    <row r="84" spans="3:29" x14ac:dyDescent="0.15">
      <c r="D84" s="8">
        <v>8001</v>
      </c>
      <c r="E84" s="8" t="s">
        <v>71</v>
      </c>
      <c r="F84" s="8">
        <v>25</v>
      </c>
      <c r="G84" s="9" t="s">
        <v>36</v>
      </c>
      <c r="H84" s="8">
        <v>50</v>
      </c>
      <c r="I84" s="10">
        <f>_xlfn.XLOOKUP(G84,[1]定价!$D$24:$D$1052,[1]定价!$I$24:$I$1052,0)*H84</f>
        <v>1.25</v>
      </c>
      <c r="L84" s="1" t="str">
        <f t="shared" si="20"/>
        <v>MisDesc19</v>
      </c>
      <c r="N84" s="1" t="s">
        <v>24</v>
      </c>
      <c r="O84" s="1">
        <f>_xlfn.XLOOKUP(E84,备注!$E:$E,备注!$D:$D)</f>
        <v>19</v>
      </c>
      <c r="P84" s="1" t="s">
        <v>21</v>
      </c>
      <c r="Q84" s="1">
        <f t="shared" si="24"/>
        <v>25</v>
      </c>
      <c r="R84" s="1">
        <v>1</v>
      </c>
      <c r="T84" s="1" t="str">
        <f t="shared" si="25"/>
        <v>"ConditionType":19</v>
      </c>
      <c r="U84" s="1" t="str">
        <f t="shared" si="26"/>
        <v>"Param":[25,1]</v>
      </c>
      <c r="V84" s="1" t="str">
        <f t="shared" si="27"/>
        <v>{"ConditionType":19,"Param":[25,1]}</v>
      </c>
      <c r="X84" s="1">
        <f>_xlfn.XLOOKUP(G84,[2]配置!$D:$D,[2]配置!$B:$B)</f>
        <v>50002</v>
      </c>
      <c r="Y84" s="1">
        <f t="shared" si="21"/>
        <v>50</v>
      </c>
      <c r="Z84" s="1" t="str">
        <f t="shared" si="22"/>
        <v>"ItemId":50002</v>
      </c>
      <c r="AA84" s="1" t="str">
        <f t="shared" si="23"/>
        <v>"Num":50</v>
      </c>
      <c r="AB84" s="1" t="str">
        <f t="shared" si="28"/>
        <v>{"ItemId":50002,"Num":50}</v>
      </c>
      <c r="AC84" s="1" t="str">
        <f t="shared" si="29"/>
        <v>[{"ItemId":50002,"Num":50}]</v>
      </c>
    </row>
    <row r="85" spans="3:29" x14ac:dyDescent="0.15">
      <c r="D85" s="8">
        <v>8001</v>
      </c>
      <c r="E85" s="8" t="s">
        <v>71</v>
      </c>
      <c r="F85" s="8">
        <v>45</v>
      </c>
      <c r="G85" s="9" t="s">
        <v>36</v>
      </c>
      <c r="H85" s="8">
        <v>100</v>
      </c>
      <c r="I85" s="10">
        <f>_xlfn.XLOOKUP(G85,[1]定价!$D$24:$D$1052,[1]定价!$I$24:$I$1052,0)*H85</f>
        <v>2.5</v>
      </c>
      <c r="L85" s="1" t="str">
        <f t="shared" si="20"/>
        <v>MisDesc19</v>
      </c>
      <c r="N85" s="1" t="s">
        <v>24</v>
      </c>
      <c r="O85" s="1">
        <f>_xlfn.XLOOKUP(E85,备注!$E:$E,备注!$D:$D)</f>
        <v>19</v>
      </c>
      <c r="P85" s="1" t="s">
        <v>21</v>
      </c>
      <c r="Q85" s="1">
        <f t="shared" si="24"/>
        <v>45</v>
      </c>
      <c r="R85" s="1">
        <v>1</v>
      </c>
      <c r="T85" s="1" t="str">
        <f t="shared" si="25"/>
        <v>"ConditionType":19</v>
      </c>
      <c r="U85" s="1" t="str">
        <f t="shared" si="26"/>
        <v>"Param":[45,1]</v>
      </c>
      <c r="V85" s="1" t="str">
        <f t="shared" si="27"/>
        <v>{"ConditionType":19,"Param":[45,1]}</v>
      </c>
      <c r="X85" s="1">
        <f>_xlfn.XLOOKUP(G85,[2]配置!$D:$D,[2]配置!$B:$B)</f>
        <v>50002</v>
      </c>
      <c r="Y85" s="1">
        <f t="shared" si="21"/>
        <v>100</v>
      </c>
      <c r="Z85" s="1" t="str">
        <f t="shared" si="22"/>
        <v>"ItemId":50002</v>
      </c>
      <c r="AA85" s="1" t="str">
        <f t="shared" si="23"/>
        <v>"Num":100</v>
      </c>
      <c r="AB85" s="1" t="str">
        <f t="shared" si="28"/>
        <v>{"ItemId":50002,"Num":100}</v>
      </c>
      <c r="AC85" s="1" t="str">
        <f t="shared" si="29"/>
        <v>[{"ItemId":50002,"Num":100}]</v>
      </c>
    </row>
    <row r="86" spans="3:29" x14ac:dyDescent="0.15">
      <c r="C86" s="8" t="s">
        <v>50</v>
      </c>
      <c r="D86" s="8">
        <v>9001</v>
      </c>
      <c r="E86" s="8" t="s">
        <v>71</v>
      </c>
      <c r="F86" s="8">
        <v>12</v>
      </c>
      <c r="G86" s="9" t="s">
        <v>36</v>
      </c>
      <c r="H86" s="8">
        <v>50</v>
      </c>
      <c r="I86" s="10">
        <f>_xlfn.XLOOKUP(G86,[1]定价!$D$24:$D$1052,[1]定价!$I$24:$I$1052,0)*H86</f>
        <v>1.25</v>
      </c>
      <c r="L86" s="1" t="str">
        <f t="shared" si="20"/>
        <v>MisDesc19</v>
      </c>
      <c r="N86" s="1" t="s">
        <v>24</v>
      </c>
      <c r="O86" s="1">
        <f>_xlfn.XLOOKUP(E86,备注!$E:$E,备注!$D:$D)</f>
        <v>19</v>
      </c>
      <c r="P86" s="1" t="s">
        <v>21</v>
      </c>
      <c r="Q86" s="1">
        <f t="shared" si="24"/>
        <v>12</v>
      </c>
      <c r="R86" s="13">
        <v>3</v>
      </c>
      <c r="T86" s="1" t="str">
        <f t="shared" si="25"/>
        <v>"ConditionType":19</v>
      </c>
      <c r="U86" s="1" t="str">
        <f t="shared" si="26"/>
        <v>"Param":[12,3]</v>
      </c>
      <c r="V86" s="1" t="str">
        <f t="shared" si="27"/>
        <v>{"ConditionType":19,"Param":[12,3]}</v>
      </c>
      <c r="X86" s="1">
        <f>_xlfn.XLOOKUP(G86,[2]配置!$D:$D,[2]配置!$B:$B)</f>
        <v>50002</v>
      </c>
      <c r="Y86" s="1">
        <f t="shared" si="21"/>
        <v>50</v>
      </c>
      <c r="Z86" s="1" t="str">
        <f t="shared" si="22"/>
        <v>"ItemId":50002</v>
      </c>
      <c r="AA86" s="1" t="str">
        <f t="shared" si="23"/>
        <v>"Num":50</v>
      </c>
      <c r="AB86" s="1" t="str">
        <f t="shared" si="28"/>
        <v>{"ItemId":50002,"Num":50}</v>
      </c>
      <c r="AC86" s="1" t="str">
        <f t="shared" si="29"/>
        <v>[{"ItemId":50002,"Num":50}]</v>
      </c>
    </row>
    <row r="87" spans="3:29" x14ac:dyDescent="0.15">
      <c r="C87" s="8" t="s">
        <v>51</v>
      </c>
      <c r="D87" s="8">
        <v>10001</v>
      </c>
      <c r="E87" s="8" t="s">
        <v>71</v>
      </c>
      <c r="F87" s="8">
        <v>10</v>
      </c>
      <c r="G87" s="9" t="s">
        <v>36</v>
      </c>
      <c r="H87" s="8">
        <v>50</v>
      </c>
      <c r="I87" s="10">
        <f>_xlfn.XLOOKUP(G87,[1]定价!$D$24:$D$1052,[1]定价!$I$24:$I$1052,0)*H87</f>
        <v>1.25</v>
      </c>
      <c r="L87" s="1" t="str">
        <f t="shared" si="20"/>
        <v>MisDesc19</v>
      </c>
      <c r="N87" s="1" t="s">
        <v>24</v>
      </c>
      <c r="O87" s="1">
        <f>_xlfn.XLOOKUP(E87,备注!$E:$E,备注!$D:$D)</f>
        <v>19</v>
      </c>
      <c r="P87" s="1" t="s">
        <v>21</v>
      </c>
      <c r="Q87" s="1">
        <f t="shared" si="24"/>
        <v>10</v>
      </c>
      <c r="R87" s="13">
        <v>5</v>
      </c>
      <c r="T87" s="1" t="str">
        <f t="shared" si="25"/>
        <v>"ConditionType":19</v>
      </c>
      <c r="U87" s="1" t="str">
        <f t="shared" si="26"/>
        <v>"Param":[10,5]</v>
      </c>
      <c r="V87" s="1" t="str">
        <f t="shared" si="27"/>
        <v>{"ConditionType":19,"Param":[10,5]}</v>
      </c>
      <c r="X87" s="1">
        <f>_xlfn.XLOOKUP(G87,[2]配置!$D:$D,[2]配置!$B:$B)</f>
        <v>50002</v>
      </c>
      <c r="Y87" s="1">
        <f t="shared" si="21"/>
        <v>50</v>
      </c>
      <c r="Z87" s="1" t="str">
        <f t="shared" si="22"/>
        <v>"ItemId":50002</v>
      </c>
      <c r="AA87" s="1" t="str">
        <f t="shared" si="23"/>
        <v>"Num":50</v>
      </c>
      <c r="AB87" s="1" t="str">
        <f t="shared" si="28"/>
        <v>{"ItemId":50002,"Num":50}</v>
      </c>
      <c r="AC87" s="1" t="str">
        <f t="shared" si="29"/>
        <v>[{"ItemId":50002,"Num":50}]</v>
      </c>
    </row>
    <row r="88" spans="3:29" x14ac:dyDescent="0.15">
      <c r="C88" s="8" t="s">
        <v>52</v>
      </c>
      <c r="D88" s="8">
        <v>11001</v>
      </c>
      <c r="E88" s="8" t="s">
        <v>71</v>
      </c>
      <c r="F88" s="8">
        <v>8</v>
      </c>
      <c r="G88" s="9" t="s">
        <v>36</v>
      </c>
      <c r="H88" s="8">
        <v>50</v>
      </c>
      <c r="I88" s="10">
        <f>_xlfn.XLOOKUP(G88,[1]定价!$D$24:$D$1052,[1]定价!$I$24:$I$1052,0)*H88</f>
        <v>1.25</v>
      </c>
      <c r="L88" s="1" t="str">
        <f t="shared" si="20"/>
        <v>MisDesc19</v>
      </c>
      <c r="N88" s="1" t="s">
        <v>24</v>
      </c>
      <c r="O88" s="1">
        <f>_xlfn.XLOOKUP(E88,备注!$E:$E,备注!$D:$D)</f>
        <v>19</v>
      </c>
      <c r="P88" s="1" t="s">
        <v>21</v>
      </c>
      <c r="Q88" s="1">
        <f t="shared" si="24"/>
        <v>8</v>
      </c>
      <c r="R88" s="13">
        <v>7</v>
      </c>
      <c r="T88" s="1" t="str">
        <f t="shared" si="25"/>
        <v>"ConditionType":19</v>
      </c>
      <c r="U88" s="1" t="str">
        <f t="shared" si="26"/>
        <v>"Param":[8,7]</v>
      </c>
      <c r="V88" s="1" t="str">
        <f t="shared" si="27"/>
        <v>{"ConditionType":19,"Param":[8,7]}</v>
      </c>
      <c r="X88" s="1">
        <f>_xlfn.XLOOKUP(G88,[2]配置!$D:$D,[2]配置!$B:$B)</f>
        <v>50002</v>
      </c>
      <c r="Y88" s="1">
        <f t="shared" si="21"/>
        <v>50</v>
      </c>
      <c r="Z88" s="1" t="str">
        <f t="shared" si="22"/>
        <v>"ItemId":50002</v>
      </c>
      <c r="AA88" s="1" t="str">
        <f t="shared" si="23"/>
        <v>"Num":50</v>
      </c>
      <c r="AB88" s="1" t="str">
        <f t="shared" si="28"/>
        <v>{"ItemId":50002,"Num":50}</v>
      </c>
      <c r="AC88" s="1" t="str">
        <f t="shared" si="29"/>
        <v>[{"ItemId":50002,"Num":50}]</v>
      </c>
    </row>
    <row r="89" spans="3:29" x14ac:dyDescent="0.15">
      <c r="C89" s="8" t="s">
        <v>53</v>
      </c>
      <c r="D89" s="8">
        <v>12001</v>
      </c>
      <c r="E89" s="8" t="s">
        <v>71</v>
      </c>
      <c r="F89" s="8">
        <v>8</v>
      </c>
      <c r="G89" s="9" t="s">
        <v>36</v>
      </c>
      <c r="H89" s="8">
        <v>100</v>
      </c>
      <c r="I89" s="10">
        <f>_xlfn.XLOOKUP(G89,[1]定价!$D$24:$D$1052,[1]定价!$I$24:$I$1052,0)*H89</f>
        <v>2.5</v>
      </c>
      <c r="L89" s="1" t="str">
        <f t="shared" si="20"/>
        <v>MisDesc19</v>
      </c>
      <c r="N89" s="1" t="s">
        <v>24</v>
      </c>
      <c r="O89" s="1">
        <f>_xlfn.XLOOKUP(E89,备注!$E:$E,备注!$D:$D)</f>
        <v>19</v>
      </c>
      <c r="P89" s="1" t="s">
        <v>21</v>
      </c>
      <c r="Q89" s="1">
        <f t="shared" si="24"/>
        <v>8</v>
      </c>
      <c r="R89" s="13">
        <v>9</v>
      </c>
      <c r="T89" s="1" t="str">
        <f t="shared" si="25"/>
        <v>"ConditionType":19</v>
      </c>
      <c r="U89" s="1" t="str">
        <f t="shared" si="26"/>
        <v>"Param":[8,9]</v>
      </c>
      <c r="V89" s="1" t="str">
        <f t="shared" si="27"/>
        <v>{"ConditionType":19,"Param":[8,9]}</v>
      </c>
      <c r="X89" s="1">
        <f>_xlfn.XLOOKUP(G89,[2]配置!$D:$D,[2]配置!$B:$B)</f>
        <v>50002</v>
      </c>
      <c r="Y89" s="1">
        <f t="shared" si="21"/>
        <v>100</v>
      </c>
      <c r="Z89" s="1" t="str">
        <f t="shared" si="22"/>
        <v>"ItemId":50002</v>
      </c>
      <c r="AA89" s="1" t="str">
        <f t="shared" si="23"/>
        <v>"Num":100</v>
      </c>
      <c r="AB89" s="1" t="str">
        <f t="shared" si="28"/>
        <v>{"ItemId":50002,"Num":100}</v>
      </c>
      <c r="AC89" s="1" t="str">
        <f t="shared" si="29"/>
        <v>[{"ItemId":50002,"Num":100}]</v>
      </c>
    </row>
    <row r="90" spans="3:29" x14ac:dyDescent="0.15">
      <c r="C90" s="8" t="s">
        <v>54</v>
      </c>
      <c r="D90" s="8">
        <v>13001</v>
      </c>
      <c r="E90" s="8" t="s">
        <v>72</v>
      </c>
      <c r="F90" s="8">
        <v>7</v>
      </c>
      <c r="G90" s="9" t="s">
        <v>36</v>
      </c>
      <c r="H90" s="8">
        <v>50</v>
      </c>
      <c r="I90" s="10">
        <f>_xlfn.XLOOKUP(G90,[1]定价!$D$24:$D$1052,[1]定价!$I$24:$I$1052,0)*H90</f>
        <v>1.25</v>
      </c>
      <c r="L90" s="1" t="str">
        <f t="shared" si="20"/>
        <v>MisDesc20</v>
      </c>
      <c r="N90" s="1" t="s">
        <v>24</v>
      </c>
      <c r="O90" s="1">
        <f>_xlfn.XLOOKUP(E90,备注!$E:$E,备注!$D:$D)</f>
        <v>20</v>
      </c>
      <c r="P90" s="1" t="s">
        <v>21</v>
      </c>
      <c r="Q90" s="1">
        <f t="shared" si="24"/>
        <v>7</v>
      </c>
      <c r="R90" s="13">
        <v>1</v>
      </c>
      <c r="T90" s="1" t="str">
        <f t="shared" si="25"/>
        <v>"ConditionType":20</v>
      </c>
      <c r="U90" s="1" t="str">
        <f t="shared" si="26"/>
        <v>"Param":[7,1]</v>
      </c>
      <c r="V90" s="1" t="str">
        <f t="shared" si="27"/>
        <v>{"ConditionType":20,"Param":[7,1]}</v>
      </c>
      <c r="X90" s="1">
        <f>_xlfn.XLOOKUP(G90,[2]配置!$D:$D,[2]配置!$B:$B)</f>
        <v>50002</v>
      </c>
      <c r="Y90" s="1">
        <f t="shared" si="21"/>
        <v>50</v>
      </c>
      <c r="Z90" s="1" t="str">
        <f t="shared" si="22"/>
        <v>"ItemId":50002</v>
      </c>
      <c r="AA90" s="1" t="str">
        <f t="shared" si="23"/>
        <v>"Num":50</v>
      </c>
      <c r="AB90" s="1" t="str">
        <f t="shared" si="28"/>
        <v>{"ItemId":50002,"Num":50}</v>
      </c>
      <c r="AC90" s="1" t="str">
        <f t="shared" si="29"/>
        <v>[{"ItemId":50002,"Num":50}]</v>
      </c>
    </row>
    <row r="91" spans="3:29" x14ac:dyDescent="0.15">
      <c r="C91" s="8" t="s">
        <v>55</v>
      </c>
      <c r="D91" s="8">
        <v>14001</v>
      </c>
      <c r="E91" s="8" t="s">
        <v>72</v>
      </c>
      <c r="F91" s="8">
        <v>6</v>
      </c>
      <c r="G91" s="9" t="s">
        <v>36</v>
      </c>
      <c r="H91" s="8">
        <v>50</v>
      </c>
      <c r="I91" s="10">
        <f>_xlfn.XLOOKUP(G91,[1]定价!$D$24:$D$1052,[1]定价!$I$24:$I$1052,0)*H91</f>
        <v>1.25</v>
      </c>
      <c r="L91" s="1" t="str">
        <f t="shared" si="20"/>
        <v>MisDesc20</v>
      </c>
      <c r="N91" s="1" t="s">
        <v>24</v>
      </c>
      <c r="O91" s="1">
        <f>_xlfn.XLOOKUP(E91,备注!$E:$E,备注!$D:$D)</f>
        <v>20</v>
      </c>
      <c r="P91" s="1" t="s">
        <v>21</v>
      </c>
      <c r="Q91" s="1">
        <f t="shared" si="24"/>
        <v>6</v>
      </c>
      <c r="R91" s="13">
        <v>5</v>
      </c>
      <c r="T91" s="1" t="str">
        <f t="shared" si="25"/>
        <v>"ConditionType":20</v>
      </c>
      <c r="U91" s="1" t="str">
        <f t="shared" si="26"/>
        <v>"Param":[6,5]</v>
      </c>
      <c r="V91" s="1" t="str">
        <f t="shared" si="27"/>
        <v>{"ConditionType":20,"Param":[6,5]}</v>
      </c>
      <c r="X91" s="1">
        <f>_xlfn.XLOOKUP(G91,[2]配置!$D:$D,[2]配置!$B:$B)</f>
        <v>50002</v>
      </c>
      <c r="Y91" s="1">
        <f t="shared" si="21"/>
        <v>50</v>
      </c>
      <c r="Z91" s="1" t="str">
        <f t="shared" si="22"/>
        <v>"ItemId":50002</v>
      </c>
      <c r="AA91" s="1" t="str">
        <f t="shared" si="23"/>
        <v>"Num":50</v>
      </c>
      <c r="AB91" s="1" t="str">
        <f t="shared" si="28"/>
        <v>{"ItemId":50002,"Num":50}</v>
      </c>
      <c r="AC91" s="1" t="str">
        <f t="shared" si="29"/>
        <v>[{"ItemId":50002,"Num":50}]</v>
      </c>
    </row>
    <row r="92" spans="3:29" x14ac:dyDescent="0.15">
      <c r="C92" s="8" t="s">
        <v>56</v>
      </c>
      <c r="D92" s="8">
        <v>15001</v>
      </c>
      <c r="E92" s="8" t="s">
        <v>72</v>
      </c>
      <c r="F92" s="8">
        <v>5</v>
      </c>
      <c r="G92" s="9" t="s">
        <v>36</v>
      </c>
      <c r="H92" s="8">
        <v>50</v>
      </c>
      <c r="I92" s="10">
        <f>_xlfn.XLOOKUP(G92,[1]定价!$D$24:$D$1052,[1]定价!$I$24:$I$1052,0)*H92</f>
        <v>1.25</v>
      </c>
      <c r="L92" s="1" t="str">
        <f t="shared" si="20"/>
        <v>MisDesc20</v>
      </c>
      <c r="N92" s="1" t="s">
        <v>24</v>
      </c>
      <c r="O92" s="1">
        <f>_xlfn.XLOOKUP(E92,备注!$E:$E,备注!$D:$D)</f>
        <v>20</v>
      </c>
      <c r="P92" s="1" t="s">
        <v>21</v>
      </c>
      <c r="Q92" s="1">
        <f t="shared" si="24"/>
        <v>5</v>
      </c>
      <c r="R92" s="13">
        <v>10</v>
      </c>
      <c r="T92" s="1" t="str">
        <f t="shared" si="25"/>
        <v>"ConditionType":20</v>
      </c>
      <c r="U92" s="1" t="str">
        <f t="shared" si="26"/>
        <v>"Param":[5,10]</v>
      </c>
      <c r="V92" s="1" t="str">
        <f t="shared" si="27"/>
        <v>{"ConditionType":20,"Param":[5,10]}</v>
      </c>
      <c r="X92" s="1">
        <f>_xlfn.XLOOKUP(G92,[2]配置!$D:$D,[2]配置!$B:$B)</f>
        <v>50002</v>
      </c>
      <c r="Y92" s="1">
        <f t="shared" si="21"/>
        <v>50</v>
      </c>
      <c r="Z92" s="1" t="str">
        <f t="shared" si="22"/>
        <v>"ItemId":50002</v>
      </c>
      <c r="AA92" s="1" t="str">
        <f t="shared" si="23"/>
        <v>"Num":50</v>
      </c>
      <c r="AB92" s="1" t="str">
        <f t="shared" si="28"/>
        <v>{"ItemId":50002,"Num":50}</v>
      </c>
      <c r="AC92" s="1" t="str">
        <f t="shared" si="29"/>
        <v>[{"ItemId":50002,"Num":50}]</v>
      </c>
    </row>
    <row r="93" spans="3:29" x14ac:dyDescent="0.15">
      <c r="C93" s="8" t="s">
        <v>57</v>
      </c>
      <c r="D93" s="8">
        <v>16001</v>
      </c>
      <c r="E93" s="8" t="s">
        <v>72</v>
      </c>
      <c r="F93" s="8">
        <v>3</v>
      </c>
      <c r="G93" s="9" t="s">
        <v>36</v>
      </c>
      <c r="H93" s="8">
        <v>100</v>
      </c>
      <c r="I93" s="10">
        <f>_xlfn.XLOOKUP(G93,[1]定价!$D$24:$D$1052,[1]定价!$I$24:$I$1052,0)*H93</f>
        <v>2.5</v>
      </c>
      <c r="L93" s="1" t="str">
        <f t="shared" si="20"/>
        <v>MisDesc20</v>
      </c>
      <c r="N93" s="1" t="s">
        <v>24</v>
      </c>
      <c r="O93" s="1">
        <f>_xlfn.XLOOKUP(E93,备注!$E:$E,备注!$D:$D)</f>
        <v>20</v>
      </c>
      <c r="P93" s="1" t="s">
        <v>21</v>
      </c>
      <c r="Q93" s="1">
        <f t="shared" si="24"/>
        <v>3</v>
      </c>
      <c r="R93" s="13">
        <v>15</v>
      </c>
      <c r="T93" s="1" t="str">
        <f t="shared" si="25"/>
        <v>"ConditionType":20</v>
      </c>
      <c r="U93" s="1" t="str">
        <f t="shared" si="26"/>
        <v>"Param":[3,15]</v>
      </c>
      <c r="V93" s="1" t="str">
        <f t="shared" si="27"/>
        <v>{"ConditionType":20,"Param":[3,15]}</v>
      </c>
      <c r="X93" s="1">
        <f>_xlfn.XLOOKUP(G93,[2]配置!$D:$D,[2]配置!$B:$B)</f>
        <v>50002</v>
      </c>
      <c r="Y93" s="1">
        <f t="shared" si="21"/>
        <v>100</v>
      </c>
      <c r="Z93" s="1" t="str">
        <f t="shared" si="22"/>
        <v>"ItemId":50002</v>
      </c>
      <c r="AA93" s="1" t="str">
        <f t="shared" si="23"/>
        <v>"Num":100</v>
      </c>
      <c r="AB93" s="1" t="str">
        <f t="shared" si="28"/>
        <v>{"ItemId":50002,"Num":100}</v>
      </c>
      <c r="AC93" s="1" t="str">
        <f t="shared" si="29"/>
        <v>[{"ItemId":50002,"Num":100}]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458-64DB-4450-9819-085AC934B8BE}">
  <dimension ref="D6:J36"/>
  <sheetViews>
    <sheetView workbookViewId="0">
      <selection activeCell="G27" sqref="G27"/>
    </sheetView>
  </sheetViews>
  <sheetFormatPr defaultRowHeight="13.5" x14ac:dyDescent="0.15"/>
  <cols>
    <col min="5" max="5" width="15.125" bestFit="1" customWidth="1"/>
    <col min="6" max="6" width="15.125" customWidth="1"/>
    <col min="7" max="7" width="44.375" bestFit="1" customWidth="1"/>
    <col min="8" max="8" width="11.125" bestFit="1" customWidth="1"/>
  </cols>
  <sheetData>
    <row r="6" spans="4:10" x14ac:dyDescent="0.15">
      <c r="D6" s="6" t="s">
        <v>28</v>
      </c>
      <c r="E6" s="6" t="s">
        <v>29</v>
      </c>
      <c r="F6" s="2" t="s">
        <v>96</v>
      </c>
      <c r="G6" s="2" t="s">
        <v>93</v>
      </c>
      <c r="H6" s="6" t="s">
        <v>73</v>
      </c>
      <c r="I6" s="6" t="s">
        <v>74</v>
      </c>
      <c r="J6" s="6" t="s">
        <v>75</v>
      </c>
    </row>
    <row r="7" spans="4:10" x14ac:dyDescent="0.15">
      <c r="D7" s="8">
        <v>1</v>
      </c>
      <c r="E7" s="8" t="s">
        <v>35</v>
      </c>
      <c r="F7" s="8"/>
      <c r="G7" s="8"/>
      <c r="H7" s="8" t="s">
        <v>86</v>
      </c>
      <c r="I7" s="8"/>
      <c r="J7" s="8"/>
    </row>
    <row r="8" spans="4:10" x14ac:dyDescent="0.15">
      <c r="D8" s="8">
        <v>2</v>
      </c>
      <c r="E8" s="8" t="s">
        <v>37</v>
      </c>
      <c r="F8" s="8"/>
      <c r="G8" s="8"/>
      <c r="H8" s="8" t="s">
        <v>86</v>
      </c>
      <c r="I8" s="8"/>
      <c r="J8" s="8"/>
    </row>
    <row r="9" spans="4:10" x14ac:dyDescent="0.15">
      <c r="D9" s="8">
        <v>3</v>
      </c>
      <c r="E9" s="8" t="s">
        <v>39</v>
      </c>
      <c r="F9" s="8"/>
      <c r="G9" s="8"/>
      <c r="H9" s="8" t="s">
        <v>86</v>
      </c>
      <c r="I9" s="8"/>
      <c r="J9" s="8"/>
    </row>
    <row r="10" spans="4:10" x14ac:dyDescent="0.15">
      <c r="D10" s="8">
        <v>4</v>
      </c>
      <c r="E10" s="8" t="s">
        <v>40</v>
      </c>
      <c r="F10" s="8"/>
      <c r="G10" s="8"/>
      <c r="H10" s="8" t="s">
        <v>86</v>
      </c>
      <c r="I10" s="8"/>
      <c r="J10" s="8"/>
    </row>
    <row r="11" spans="4:10" x14ac:dyDescent="0.15">
      <c r="D11" s="8">
        <v>5</v>
      </c>
      <c r="E11" s="8" t="s">
        <v>41</v>
      </c>
      <c r="F11" s="8"/>
      <c r="G11" s="8"/>
      <c r="H11" s="8" t="s">
        <v>86</v>
      </c>
      <c r="I11" s="8"/>
      <c r="J11" s="8"/>
    </row>
    <row r="12" spans="4:10" x14ac:dyDescent="0.15">
      <c r="D12" s="8">
        <v>6</v>
      </c>
      <c r="E12" s="8" t="s">
        <v>43</v>
      </c>
      <c r="F12" s="3"/>
      <c r="G12" s="8"/>
      <c r="H12" s="8" t="s">
        <v>86</v>
      </c>
      <c r="I12" s="8"/>
      <c r="J12" s="8"/>
    </row>
    <row r="13" spans="4:10" x14ac:dyDescent="0.15">
      <c r="D13" s="8">
        <v>7</v>
      </c>
      <c r="E13" s="8" t="s">
        <v>44</v>
      </c>
      <c r="F13" s="8"/>
      <c r="G13" s="8"/>
      <c r="H13" s="8" t="s">
        <v>86</v>
      </c>
      <c r="I13" s="8"/>
      <c r="J13" s="8"/>
    </row>
    <row r="14" spans="4:10" x14ac:dyDescent="0.15">
      <c r="D14" s="8">
        <v>8</v>
      </c>
      <c r="E14" s="8" t="s">
        <v>45</v>
      </c>
      <c r="F14" s="3"/>
      <c r="G14" s="8"/>
      <c r="H14" s="8" t="s">
        <v>86</v>
      </c>
      <c r="I14" s="8"/>
      <c r="J14" s="8"/>
    </row>
    <row r="15" spans="4:10" x14ac:dyDescent="0.15">
      <c r="D15" s="8">
        <v>9</v>
      </c>
      <c r="E15" s="8" t="s">
        <v>46</v>
      </c>
      <c r="F15" s="3"/>
      <c r="G15" s="8"/>
      <c r="H15" s="8" t="s">
        <v>86</v>
      </c>
      <c r="I15" s="8"/>
      <c r="J15" s="8"/>
    </row>
    <row r="16" spans="4:10" x14ac:dyDescent="0.15">
      <c r="D16" s="8">
        <v>10</v>
      </c>
      <c r="E16" s="8" t="s">
        <v>47</v>
      </c>
      <c r="F16" s="8"/>
      <c r="G16" s="8"/>
      <c r="H16" s="8" t="s">
        <v>86</v>
      </c>
      <c r="I16" s="8"/>
      <c r="J16" s="8"/>
    </row>
    <row r="17" spans="4:10" x14ac:dyDescent="0.15">
      <c r="D17" s="8">
        <v>11</v>
      </c>
      <c r="E17" s="8" t="s">
        <v>62</v>
      </c>
      <c r="F17" s="8"/>
      <c r="G17" s="8"/>
      <c r="H17" s="8" t="s">
        <v>86</v>
      </c>
      <c r="I17" s="8"/>
      <c r="J17" s="8"/>
    </row>
    <row r="18" spans="4:10" x14ac:dyDescent="0.15">
      <c r="D18" s="8">
        <v>12</v>
      </c>
      <c r="E18" s="8" t="s">
        <v>63</v>
      </c>
      <c r="F18" s="8"/>
      <c r="G18" s="8"/>
      <c r="H18" s="8" t="s">
        <v>86</v>
      </c>
      <c r="I18" s="8"/>
      <c r="J18" s="8"/>
    </row>
    <row r="19" spans="4:10" x14ac:dyDescent="0.15">
      <c r="D19" s="8">
        <v>13</v>
      </c>
      <c r="E19" s="8" t="s">
        <v>64</v>
      </c>
      <c r="F19" s="8"/>
      <c r="G19" s="8"/>
      <c r="H19" s="8" t="s">
        <v>86</v>
      </c>
      <c r="I19" s="8"/>
      <c r="J19" s="8"/>
    </row>
    <row r="20" spans="4:10" x14ac:dyDescent="0.15">
      <c r="D20" s="8">
        <v>14</v>
      </c>
      <c r="E20" s="8" t="s">
        <v>65</v>
      </c>
      <c r="F20" s="8"/>
      <c r="G20" s="8"/>
      <c r="H20" s="8" t="s">
        <v>86</v>
      </c>
      <c r="I20" s="8"/>
      <c r="J20" s="8"/>
    </row>
    <row r="21" spans="4:10" x14ac:dyDescent="0.15">
      <c r="D21" s="8">
        <v>15</v>
      </c>
      <c r="E21" s="8" t="s">
        <v>66</v>
      </c>
      <c r="F21" s="8"/>
      <c r="G21" s="8"/>
      <c r="H21" s="8" t="s">
        <v>86</v>
      </c>
      <c r="I21" s="8"/>
      <c r="J21" s="8"/>
    </row>
    <row r="22" spans="4:10" x14ac:dyDescent="0.15">
      <c r="D22" s="8">
        <v>16</v>
      </c>
      <c r="E22" s="8" t="s">
        <v>68</v>
      </c>
      <c r="F22" s="8"/>
      <c r="G22" s="8"/>
      <c r="H22" s="8" t="s">
        <v>86</v>
      </c>
      <c r="I22" s="8"/>
      <c r="J22" s="8"/>
    </row>
    <row r="23" spans="4:10" x14ac:dyDescent="0.15">
      <c r="D23" s="8">
        <v>17</v>
      </c>
      <c r="E23" s="8" t="s">
        <v>70</v>
      </c>
      <c r="F23" s="8"/>
      <c r="G23" s="8"/>
      <c r="H23" s="8" t="s">
        <v>86</v>
      </c>
      <c r="I23" s="8"/>
      <c r="J23" s="8"/>
    </row>
    <row r="24" spans="4:10" x14ac:dyDescent="0.15">
      <c r="D24" s="8">
        <v>18</v>
      </c>
      <c r="E24" s="8" t="s">
        <v>49</v>
      </c>
      <c r="F24" s="8"/>
      <c r="G24" s="8"/>
      <c r="H24" s="8" t="s">
        <v>86</v>
      </c>
      <c r="I24" s="8"/>
      <c r="J24" s="8"/>
    </row>
    <row r="25" spans="4:10" x14ac:dyDescent="0.15">
      <c r="D25" s="8">
        <v>19</v>
      </c>
      <c r="E25" s="3" t="s">
        <v>71</v>
      </c>
      <c r="F25" s="3" t="s">
        <v>97</v>
      </c>
      <c r="G25" s="3" t="s">
        <v>94</v>
      </c>
      <c r="H25" s="3" t="s">
        <v>86</v>
      </c>
      <c r="I25" s="8" t="s">
        <v>77</v>
      </c>
      <c r="J25" s="8"/>
    </row>
    <row r="26" spans="4:10" x14ac:dyDescent="0.15">
      <c r="D26" s="8">
        <v>20</v>
      </c>
      <c r="E26" s="8" t="s">
        <v>72</v>
      </c>
      <c r="F26" s="3" t="s">
        <v>97</v>
      </c>
      <c r="G26" s="3" t="s">
        <v>95</v>
      </c>
      <c r="H26" s="8" t="s">
        <v>86</v>
      </c>
      <c r="I26" s="8" t="s">
        <v>78</v>
      </c>
      <c r="J26" s="8"/>
    </row>
    <row r="27" spans="4:10" x14ac:dyDescent="0.15">
      <c r="D27" s="8">
        <v>21</v>
      </c>
      <c r="E27" s="8" t="s">
        <v>84</v>
      </c>
      <c r="F27" s="8"/>
      <c r="G27" s="8"/>
      <c r="H27" s="8" t="s">
        <v>86</v>
      </c>
      <c r="I27" s="8"/>
      <c r="J27" s="8"/>
    </row>
    <row r="28" spans="4:10" x14ac:dyDescent="0.15">
      <c r="D28" s="8">
        <v>22</v>
      </c>
      <c r="E28" s="8" t="s">
        <v>85</v>
      </c>
      <c r="F28" s="8"/>
      <c r="G28" s="8"/>
      <c r="H28" s="8" t="s">
        <v>86</v>
      </c>
      <c r="I28" s="8"/>
      <c r="J28" s="8"/>
    </row>
    <row r="29" spans="4:10" x14ac:dyDescent="0.15">
      <c r="D29" s="8">
        <v>23</v>
      </c>
      <c r="E29" s="8"/>
      <c r="F29" s="8"/>
      <c r="G29" s="8"/>
      <c r="H29" s="8"/>
      <c r="I29" s="8"/>
      <c r="J29" s="8"/>
    </row>
    <row r="30" spans="4:10" x14ac:dyDescent="0.15">
      <c r="D30" s="8">
        <v>24</v>
      </c>
      <c r="E30" s="8"/>
      <c r="F30" s="8"/>
      <c r="G30" s="8"/>
      <c r="H30" s="8"/>
      <c r="I30" s="8"/>
      <c r="J30" s="8"/>
    </row>
    <row r="31" spans="4:10" x14ac:dyDescent="0.15">
      <c r="D31" s="8">
        <v>25</v>
      </c>
      <c r="E31" s="8"/>
      <c r="F31" s="8"/>
      <c r="G31" s="8"/>
      <c r="H31" s="8"/>
      <c r="I31" s="8"/>
      <c r="J31" s="8"/>
    </row>
    <row r="32" spans="4:10" x14ac:dyDescent="0.15">
      <c r="D32" s="8">
        <v>26</v>
      </c>
      <c r="E32" s="8"/>
      <c r="F32" s="8"/>
      <c r="G32" s="8"/>
      <c r="H32" s="8"/>
      <c r="I32" s="8"/>
      <c r="J32" s="8"/>
    </row>
    <row r="33" spans="4:10" x14ac:dyDescent="0.15">
      <c r="D33" s="8">
        <v>27</v>
      </c>
      <c r="E33" s="8"/>
      <c r="F33" s="8"/>
      <c r="G33" s="8"/>
      <c r="H33" s="8"/>
      <c r="I33" s="8"/>
      <c r="J33" s="8"/>
    </row>
    <row r="34" spans="4:10" x14ac:dyDescent="0.15">
      <c r="D34" s="8">
        <v>28</v>
      </c>
      <c r="E34" s="8"/>
      <c r="F34" s="8"/>
      <c r="G34" s="8"/>
      <c r="H34" s="8"/>
      <c r="I34" s="8"/>
      <c r="J34" s="8"/>
    </row>
    <row r="35" spans="4:10" x14ac:dyDescent="0.15">
      <c r="D35" s="8">
        <v>29</v>
      </c>
      <c r="E35" s="8"/>
      <c r="F35" s="8"/>
      <c r="G35" s="8"/>
      <c r="H35" s="8"/>
      <c r="I35" s="8"/>
      <c r="J35" s="8"/>
    </row>
    <row r="36" spans="4:10" x14ac:dyDescent="0.15">
      <c r="D36" s="8">
        <v>30</v>
      </c>
      <c r="E36" s="8"/>
      <c r="F36" s="8"/>
      <c r="G36" s="8"/>
      <c r="H36" s="8"/>
      <c r="I36" s="8"/>
      <c r="J36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2025-05-09T12:24:50Z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