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AD35D9A7-7D17-47DB-9540-2599C01C9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3" r:id="rId1"/>
    <sheet name="条件中转" sheetId="6" r:id="rId2"/>
    <sheet name="礼包中转" sheetId="5" r:id="rId3"/>
    <sheet name="礼包内容" sheetId="2" r:id="rId4"/>
    <sheet name="备注" sheetId="4" r:id="rId5"/>
  </sheets>
  <externalReferences>
    <externalReference r:id="rId6"/>
    <externalReference r:id="rId7"/>
  </externalReferences>
  <definedNames>
    <definedName name="_xlnm._FilterDatabase" localSheetId="0" hidden="1">配置!$A$4:$M$554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1" i="3" l="1"/>
  <c r="B507" i="3"/>
  <c r="B498" i="3"/>
  <c r="B474" i="3"/>
  <c r="B450" i="3"/>
  <c r="B424" i="3"/>
  <c r="B399" i="3"/>
  <c r="B380" i="3"/>
  <c r="B378" i="3"/>
  <c r="B377" i="3"/>
  <c r="B304" i="3"/>
  <c r="B301" i="3"/>
  <c r="B266" i="3"/>
  <c r="B263" i="3"/>
  <c r="B260" i="3"/>
  <c r="B257" i="3"/>
  <c r="B254" i="3"/>
  <c r="F288" i="6"/>
  <c r="F289" i="6" s="1"/>
  <c r="F290" i="6" s="1"/>
  <c r="F291" i="6" s="1"/>
  <c r="F292" i="6" s="1"/>
  <c r="F293" i="6" s="1"/>
  <c r="F294" i="6" s="1"/>
  <c r="F295" i="6" s="1"/>
  <c r="F296" i="6" s="1"/>
  <c r="F297" i="6" s="1"/>
  <c r="F298" i="6" s="1"/>
  <c r="F299" i="6" s="1"/>
  <c r="F300" i="6" s="1"/>
  <c r="F301" i="6" s="1"/>
  <c r="F302" i="6" s="1"/>
  <c r="F303" i="6" s="1"/>
  <c r="F304" i="6" s="1"/>
  <c r="F305" i="6" s="1"/>
  <c r="F306" i="6" s="1"/>
  <c r="F307" i="6" s="1"/>
  <c r="F308" i="6" s="1"/>
  <c r="F309" i="6" s="1"/>
  <c r="F310" i="6" s="1"/>
  <c r="F287" i="6"/>
  <c r="F261" i="6"/>
  <c r="F262" i="6" s="1"/>
  <c r="F263" i="6" s="1"/>
  <c r="F264" i="6" s="1"/>
  <c r="F265" i="6" s="1"/>
  <c r="F266" i="6" s="1"/>
  <c r="F267" i="6" s="1"/>
  <c r="F231" i="6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245" i="6" s="1"/>
  <c r="F246" i="6" s="1"/>
  <c r="F247" i="6" s="1"/>
  <c r="F248" i="6" s="1"/>
  <c r="F249" i="6" s="1"/>
  <c r="F250" i="6" s="1"/>
  <c r="F251" i="6" s="1"/>
  <c r="F252" i="6" s="1"/>
  <c r="M203" i="6"/>
  <c r="M204" i="6"/>
  <c r="M205" i="6"/>
  <c r="M206" i="6"/>
  <c r="M207" i="6"/>
  <c r="M208" i="6"/>
  <c r="M209" i="6"/>
  <c r="M210" i="6"/>
  <c r="M211" i="6"/>
  <c r="M212" i="6"/>
  <c r="M213" i="6"/>
  <c r="M202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74" i="6"/>
  <c r="F148" i="6"/>
  <c r="F149" i="6"/>
  <c r="F150" i="6" s="1"/>
  <c r="F151" i="6" s="1"/>
  <c r="F152" i="6" s="1"/>
  <c r="F153" i="6" s="1"/>
  <c r="F154" i="6" s="1"/>
  <c r="F155" i="6" s="1"/>
  <c r="F147" i="6"/>
  <c r="F142" i="6"/>
  <c r="F121" i="6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20" i="6"/>
  <c r="G378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8" i="3"/>
  <c r="G159" i="3"/>
  <c r="G160" i="3"/>
  <c r="G161" i="3"/>
  <c r="G162" i="3"/>
  <c r="G163" i="3"/>
  <c r="G164" i="3"/>
  <c r="G165" i="3"/>
  <c r="G166" i="3"/>
  <c r="G167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31" i="3"/>
  <c r="G232" i="3"/>
  <c r="G233" i="3"/>
  <c r="G234" i="3"/>
  <c r="G235" i="3"/>
  <c r="G236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301" i="3"/>
  <c r="G302" i="3"/>
  <c r="G303" i="3"/>
  <c r="G304" i="3"/>
  <c r="G305" i="3"/>
  <c r="G306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8" i="3"/>
  <c r="G329" i="3"/>
  <c r="G330" i="3"/>
  <c r="G331" i="3"/>
  <c r="G332" i="3"/>
  <c r="G333" i="3"/>
  <c r="G334" i="3"/>
  <c r="G335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7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6" i="3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6" i="5"/>
  <c r="F15" i="6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14" i="6"/>
  <c r="F9" i="6"/>
  <c r="F10" i="6" s="1"/>
  <c r="F11" i="6" s="1"/>
  <c r="F12" i="6" s="1"/>
  <c r="F13" i="6" s="1"/>
  <c r="F8" i="6"/>
  <c r="F63" i="6"/>
  <c r="F64" i="6"/>
  <c r="M64" i="6" s="1"/>
  <c r="Q64" i="6" s="1"/>
  <c r="F62" i="6"/>
  <c r="F35" i="6"/>
  <c r="F36" i="6"/>
  <c r="F34" i="6"/>
  <c r="M63" i="6"/>
  <c r="Q63" i="6" s="1"/>
  <c r="O58" i="6"/>
  <c r="N58" i="6"/>
  <c r="K58" i="6"/>
  <c r="P58" i="6" s="1"/>
  <c r="O57" i="6"/>
  <c r="N57" i="6"/>
  <c r="K57" i="6"/>
  <c r="P57" i="6" s="1"/>
  <c r="O56" i="6"/>
  <c r="N56" i="6"/>
  <c r="K56" i="6"/>
  <c r="P56" i="6" s="1"/>
  <c r="O55" i="6"/>
  <c r="N55" i="6"/>
  <c r="K55" i="6"/>
  <c r="P55" i="6" s="1"/>
  <c r="O54" i="6"/>
  <c r="N54" i="6"/>
  <c r="K54" i="6"/>
  <c r="P54" i="6" s="1"/>
  <c r="O53" i="6"/>
  <c r="N53" i="6"/>
  <c r="K53" i="6"/>
  <c r="P53" i="6" s="1"/>
  <c r="O52" i="6"/>
  <c r="N52" i="6"/>
  <c r="K52" i="6"/>
  <c r="P52" i="6" s="1"/>
  <c r="O51" i="6"/>
  <c r="N51" i="6"/>
  <c r="K51" i="6"/>
  <c r="P51" i="6" s="1"/>
  <c r="O50" i="6"/>
  <c r="N50" i="6"/>
  <c r="K50" i="6"/>
  <c r="P50" i="6" s="1"/>
  <c r="O49" i="6"/>
  <c r="N49" i="6"/>
  <c r="K49" i="6"/>
  <c r="P49" i="6" s="1"/>
  <c r="O48" i="6"/>
  <c r="N48" i="6"/>
  <c r="K48" i="6"/>
  <c r="P48" i="6" s="1"/>
  <c r="O47" i="6"/>
  <c r="N47" i="6"/>
  <c r="K47" i="6"/>
  <c r="P47" i="6" s="1"/>
  <c r="O46" i="6"/>
  <c r="N46" i="6"/>
  <c r="K46" i="6"/>
  <c r="P46" i="6" s="1"/>
  <c r="O45" i="6"/>
  <c r="N45" i="6"/>
  <c r="K45" i="6"/>
  <c r="P45" i="6" s="1"/>
  <c r="O44" i="6"/>
  <c r="N44" i="6"/>
  <c r="K44" i="6"/>
  <c r="P44" i="6" s="1"/>
  <c r="O43" i="6"/>
  <c r="N43" i="6"/>
  <c r="K43" i="6"/>
  <c r="P43" i="6" s="1"/>
  <c r="O42" i="6"/>
  <c r="N42" i="6"/>
  <c r="K42" i="6"/>
  <c r="P42" i="6" s="1"/>
  <c r="O41" i="6"/>
  <c r="N41" i="6"/>
  <c r="K41" i="6"/>
  <c r="P41" i="6" s="1"/>
  <c r="O40" i="6"/>
  <c r="N40" i="6"/>
  <c r="K40" i="6"/>
  <c r="O39" i="6"/>
  <c r="N39" i="6"/>
  <c r="K39" i="6"/>
  <c r="P39" i="6" s="1"/>
  <c r="O38" i="6"/>
  <c r="N38" i="6"/>
  <c r="K38" i="6"/>
  <c r="P38" i="6" s="1"/>
  <c r="O37" i="6"/>
  <c r="N37" i="6"/>
  <c r="K37" i="6"/>
  <c r="P37" i="6" s="1"/>
  <c r="O36" i="6"/>
  <c r="N36" i="6"/>
  <c r="M36" i="6"/>
  <c r="Q36" i="6" s="1"/>
  <c r="K36" i="6"/>
  <c r="P36" i="6" s="1"/>
  <c r="O35" i="6"/>
  <c r="N35" i="6"/>
  <c r="M35" i="6"/>
  <c r="Q35" i="6" s="1"/>
  <c r="K35" i="6"/>
  <c r="P35" i="6" s="1"/>
  <c r="O34" i="6"/>
  <c r="N34" i="6"/>
  <c r="M34" i="6"/>
  <c r="Q34" i="6" s="1"/>
  <c r="K34" i="6"/>
  <c r="P34" i="6" s="1"/>
  <c r="D34" i="6"/>
  <c r="O86" i="6"/>
  <c r="N86" i="6"/>
  <c r="K86" i="6"/>
  <c r="P86" i="6" s="1"/>
  <c r="O85" i="6"/>
  <c r="N85" i="6"/>
  <c r="K85" i="6"/>
  <c r="O84" i="6"/>
  <c r="N84" i="6"/>
  <c r="K84" i="6"/>
  <c r="O83" i="6"/>
  <c r="N83" i="6"/>
  <c r="K83" i="6"/>
  <c r="P83" i="6" s="1"/>
  <c r="O82" i="6"/>
  <c r="N82" i="6"/>
  <c r="K82" i="6"/>
  <c r="P82" i="6" s="1"/>
  <c r="O81" i="6"/>
  <c r="N81" i="6"/>
  <c r="K81" i="6"/>
  <c r="P81" i="6" s="1"/>
  <c r="O80" i="6"/>
  <c r="N80" i="6"/>
  <c r="K80" i="6"/>
  <c r="O79" i="6"/>
  <c r="N79" i="6"/>
  <c r="K79" i="6"/>
  <c r="P79" i="6" s="1"/>
  <c r="O78" i="6"/>
  <c r="N78" i="6"/>
  <c r="K78" i="6"/>
  <c r="P78" i="6" s="1"/>
  <c r="O77" i="6"/>
  <c r="N77" i="6"/>
  <c r="K77" i="6"/>
  <c r="P77" i="6" s="1"/>
  <c r="O76" i="6"/>
  <c r="N76" i="6"/>
  <c r="K76" i="6"/>
  <c r="O75" i="6"/>
  <c r="N75" i="6"/>
  <c r="K75" i="6"/>
  <c r="P75" i="6" s="1"/>
  <c r="O74" i="6"/>
  <c r="N74" i="6"/>
  <c r="K74" i="6"/>
  <c r="P74" i="6" s="1"/>
  <c r="O73" i="6"/>
  <c r="N73" i="6"/>
  <c r="K73" i="6"/>
  <c r="P73" i="6" s="1"/>
  <c r="O72" i="6"/>
  <c r="N72" i="6"/>
  <c r="K72" i="6"/>
  <c r="O71" i="6"/>
  <c r="N71" i="6"/>
  <c r="K71" i="6"/>
  <c r="P71" i="6" s="1"/>
  <c r="O70" i="6"/>
  <c r="N70" i="6"/>
  <c r="K70" i="6"/>
  <c r="P70" i="6" s="1"/>
  <c r="O69" i="6"/>
  <c r="N69" i="6"/>
  <c r="K69" i="6"/>
  <c r="P69" i="6" s="1"/>
  <c r="O68" i="6"/>
  <c r="N68" i="6"/>
  <c r="K68" i="6"/>
  <c r="O67" i="6"/>
  <c r="N67" i="6"/>
  <c r="K67" i="6"/>
  <c r="P67" i="6" s="1"/>
  <c r="O66" i="6"/>
  <c r="N66" i="6"/>
  <c r="K66" i="6"/>
  <c r="P66" i="6" s="1"/>
  <c r="O65" i="6"/>
  <c r="N65" i="6"/>
  <c r="K65" i="6"/>
  <c r="P65" i="6" s="1"/>
  <c r="O64" i="6"/>
  <c r="N64" i="6"/>
  <c r="K64" i="6"/>
  <c r="O63" i="6"/>
  <c r="N63" i="6"/>
  <c r="K63" i="6"/>
  <c r="P63" i="6" s="1"/>
  <c r="O62" i="6"/>
  <c r="N62" i="6"/>
  <c r="M62" i="6"/>
  <c r="Q62" i="6" s="1"/>
  <c r="K62" i="6"/>
  <c r="P62" i="6" s="1"/>
  <c r="L155" i="3"/>
  <c r="K155" i="3"/>
  <c r="J155" i="3"/>
  <c r="F155" i="3"/>
  <c r="L154" i="3"/>
  <c r="K154" i="3"/>
  <c r="J154" i="3"/>
  <c r="F154" i="3"/>
  <c r="L153" i="3"/>
  <c r="K153" i="3"/>
  <c r="J153" i="3"/>
  <c r="F153" i="3"/>
  <c r="L152" i="3"/>
  <c r="K152" i="3"/>
  <c r="J152" i="3"/>
  <c r="F152" i="3"/>
  <c r="L151" i="3"/>
  <c r="K151" i="3"/>
  <c r="J151" i="3"/>
  <c r="F151" i="3"/>
  <c r="L150" i="3"/>
  <c r="K150" i="3"/>
  <c r="J150" i="3"/>
  <c r="F150" i="3"/>
  <c r="L149" i="3"/>
  <c r="K149" i="3"/>
  <c r="J149" i="3"/>
  <c r="F149" i="3"/>
  <c r="L148" i="3"/>
  <c r="K148" i="3"/>
  <c r="J148" i="3"/>
  <c r="F148" i="3"/>
  <c r="L147" i="3"/>
  <c r="K147" i="3"/>
  <c r="J147" i="3"/>
  <c r="F147" i="3"/>
  <c r="L146" i="3"/>
  <c r="K146" i="3"/>
  <c r="J146" i="3"/>
  <c r="F146" i="3"/>
  <c r="L145" i="3"/>
  <c r="K145" i="3"/>
  <c r="J145" i="3"/>
  <c r="F145" i="3"/>
  <c r="L144" i="3"/>
  <c r="K144" i="3"/>
  <c r="J144" i="3"/>
  <c r="F144" i="3"/>
  <c r="L143" i="3"/>
  <c r="K143" i="3"/>
  <c r="J143" i="3"/>
  <c r="F143" i="3"/>
  <c r="L142" i="3"/>
  <c r="K142" i="3"/>
  <c r="J142" i="3"/>
  <c r="F142" i="3"/>
  <c r="L141" i="3"/>
  <c r="K141" i="3"/>
  <c r="J141" i="3"/>
  <c r="F141" i="3"/>
  <c r="L140" i="3"/>
  <c r="K140" i="3"/>
  <c r="J140" i="3"/>
  <c r="F140" i="3"/>
  <c r="L139" i="3"/>
  <c r="K139" i="3"/>
  <c r="J139" i="3"/>
  <c r="F139" i="3"/>
  <c r="L138" i="3"/>
  <c r="K138" i="3"/>
  <c r="J138" i="3"/>
  <c r="F138" i="3"/>
  <c r="L137" i="3"/>
  <c r="K137" i="3"/>
  <c r="J137" i="3"/>
  <c r="F137" i="3"/>
  <c r="L136" i="3"/>
  <c r="K136" i="3"/>
  <c r="J136" i="3"/>
  <c r="F136" i="3"/>
  <c r="L135" i="3"/>
  <c r="K135" i="3"/>
  <c r="J135" i="3"/>
  <c r="F135" i="3"/>
  <c r="L134" i="3"/>
  <c r="K134" i="3"/>
  <c r="J134" i="3"/>
  <c r="F134" i="3"/>
  <c r="L133" i="3"/>
  <c r="K133" i="3"/>
  <c r="J133" i="3"/>
  <c r="F133" i="3"/>
  <c r="L132" i="3"/>
  <c r="K132" i="3"/>
  <c r="J132" i="3"/>
  <c r="F132" i="3"/>
  <c r="L131" i="3"/>
  <c r="K131" i="3"/>
  <c r="B131" i="3" s="1"/>
  <c r="J131" i="3"/>
  <c r="F131" i="3"/>
  <c r="L130" i="3"/>
  <c r="K130" i="3"/>
  <c r="J130" i="3"/>
  <c r="F130" i="3"/>
  <c r="L129" i="3"/>
  <c r="K129" i="3"/>
  <c r="J129" i="3"/>
  <c r="F129" i="3"/>
  <c r="L128" i="3"/>
  <c r="K128" i="3"/>
  <c r="J128" i="3"/>
  <c r="F128" i="3"/>
  <c r="L127" i="3"/>
  <c r="K127" i="3"/>
  <c r="J127" i="3"/>
  <c r="F127" i="3"/>
  <c r="L126" i="3"/>
  <c r="K126" i="3"/>
  <c r="J126" i="3"/>
  <c r="F126" i="3"/>
  <c r="L125" i="3"/>
  <c r="K125" i="3"/>
  <c r="J125" i="3"/>
  <c r="F125" i="3"/>
  <c r="L124" i="3"/>
  <c r="K124" i="3"/>
  <c r="J124" i="3"/>
  <c r="F124" i="3"/>
  <c r="L123" i="3"/>
  <c r="K123" i="3"/>
  <c r="J123" i="3"/>
  <c r="F123" i="3"/>
  <c r="L122" i="3"/>
  <c r="K122" i="3"/>
  <c r="J122" i="3"/>
  <c r="F122" i="3"/>
  <c r="L121" i="3"/>
  <c r="K121" i="3"/>
  <c r="J121" i="3"/>
  <c r="F121" i="3"/>
  <c r="L120" i="3"/>
  <c r="K120" i="3"/>
  <c r="J120" i="3"/>
  <c r="F120" i="3"/>
  <c r="L119" i="3"/>
  <c r="K119" i="3"/>
  <c r="J119" i="3"/>
  <c r="F119" i="3"/>
  <c r="L118" i="3"/>
  <c r="K118" i="3"/>
  <c r="J118" i="3"/>
  <c r="F118" i="3"/>
  <c r="L117" i="3"/>
  <c r="K117" i="3"/>
  <c r="J117" i="3"/>
  <c r="F117" i="3"/>
  <c r="L116" i="3"/>
  <c r="K116" i="3"/>
  <c r="J116" i="3"/>
  <c r="F116" i="3"/>
  <c r="L115" i="3"/>
  <c r="K115" i="3"/>
  <c r="J115" i="3"/>
  <c r="F115" i="3"/>
  <c r="L114" i="3"/>
  <c r="K114" i="3"/>
  <c r="J114" i="3"/>
  <c r="F114" i="3"/>
  <c r="L113" i="3"/>
  <c r="K113" i="3"/>
  <c r="J113" i="3"/>
  <c r="F113" i="3"/>
  <c r="L112" i="3"/>
  <c r="K112" i="3"/>
  <c r="J112" i="3"/>
  <c r="F112" i="3"/>
  <c r="L111" i="3"/>
  <c r="K111" i="3"/>
  <c r="J111" i="3"/>
  <c r="F111" i="3"/>
  <c r="L110" i="3"/>
  <c r="K110" i="3"/>
  <c r="J110" i="3"/>
  <c r="F110" i="3"/>
  <c r="L109" i="3"/>
  <c r="K109" i="3"/>
  <c r="J109" i="3"/>
  <c r="F109" i="3"/>
  <c r="L108" i="3"/>
  <c r="K108" i="3"/>
  <c r="J108" i="3"/>
  <c r="F108" i="3"/>
  <c r="L107" i="3"/>
  <c r="K107" i="3"/>
  <c r="J107" i="3"/>
  <c r="F107" i="3"/>
  <c r="L106" i="3"/>
  <c r="K106" i="3"/>
  <c r="B106" i="3" s="1"/>
  <c r="J106" i="3"/>
  <c r="F106" i="3"/>
  <c r="L105" i="3"/>
  <c r="K105" i="3"/>
  <c r="J105" i="3"/>
  <c r="F105" i="3"/>
  <c r="L104" i="3"/>
  <c r="K104" i="3"/>
  <c r="J104" i="3"/>
  <c r="F104" i="3"/>
  <c r="L103" i="3"/>
  <c r="K103" i="3"/>
  <c r="J103" i="3"/>
  <c r="F103" i="3"/>
  <c r="L102" i="3"/>
  <c r="K102" i="3"/>
  <c r="J102" i="3"/>
  <c r="F102" i="3"/>
  <c r="L101" i="3"/>
  <c r="K101" i="3"/>
  <c r="J101" i="3"/>
  <c r="F101" i="3"/>
  <c r="L100" i="3"/>
  <c r="K100" i="3"/>
  <c r="J100" i="3"/>
  <c r="F100" i="3"/>
  <c r="L99" i="3"/>
  <c r="K99" i="3"/>
  <c r="J99" i="3"/>
  <c r="F99" i="3"/>
  <c r="L98" i="3"/>
  <c r="K98" i="3"/>
  <c r="J98" i="3"/>
  <c r="F98" i="3"/>
  <c r="L97" i="3"/>
  <c r="K97" i="3"/>
  <c r="J97" i="3"/>
  <c r="F97" i="3"/>
  <c r="L96" i="3"/>
  <c r="K96" i="3"/>
  <c r="J96" i="3"/>
  <c r="F96" i="3"/>
  <c r="L95" i="3"/>
  <c r="K95" i="3"/>
  <c r="J95" i="3"/>
  <c r="F95" i="3"/>
  <c r="L94" i="3"/>
  <c r="K94" i="3"/>
  <c r="J94" i="3"/>
  <c r="F94" i="3"/>
  <c r="L93" i="3"/>
  <c r="K93" i="3"/>
  <c r="J93" i="3"/>
  <c r="F93" i="3"/>
  <c r="L92" i="3"/>
  <c r="K92" i="3"/>
  <c r="J92" i="3"/>
  <c r="F92" i="3"/>
  <c r="L91" i="3"/>
  <c r="K91" i="3"/>
  <c r="J91" i="3"/>
  <c r="F91" i="3"/>
  <c r="L90" i="3"/>
  <c r="K90" i="3"/>
  <c r="J90" i="3"/>
  <c r="F90" i="3"/>
  <c r="L89" i="3"/>
  <c r="K89" i="3"/>
  <c r="J89" i="3"/>
  <c r="F89" i="3"/>
  <c r="L88" i="3"/>
  <c r="K88" i="3"/>
  <c r="J88" i="3"/>
  <c r="F88" i="3"/>
  <c r="L87" i="3"/>
  <c r="K87" i="3"/>
  <c r="J87" i="3"/>
  <c r="F87" i="3"/>
  <c r="L86" i="3"/>
  <c r="K86" i="3"/>
  <c r="J86" i="3"/>
  <c r="F86" i="3"/>
  <c r="L85" i="3"/>
  <c r="K85" i="3"/>
  <c r="J85" i="3"/>
  <c r="F85" i="3"/>
  <c r="L84" i="3"/>
  <c r="K84" i="3"/>
  <c r="J84" i="3"/>
  <c r="F84" i="3"/>
  <c r="L83" i="3"/>
  <c r="K83" i="3"/>
  <c r="J83" i="3"/>
  <c r="F83" i="3"/>
  <c r="L82" i="3"/>
  <c r="K82" i="3"/>
  <c r="J82" i="3"/>
  <c r="F82" i="3"/>
  <c r="L81" i="3"/>
  <c r="K81" i="3"/>
  <c r="B81" i="3" s="1"/>
  <c r="A81" i="3" s="1"/>
  <c r="J81" i="3"/>
  <c r="F81" i="3"/>
  <c r="L80" i="3"/>
  <c r="K80" i="3"/>
  <c r="J80" i="3"/>
  <c r="F80" i="3"/>
  <c r="L79" i="3"/>
  <c r="K79" i="3"/>
  <c r="J79" i="3"/>
  <c r="F79" i="3"/>
  <c r="L78" i="3"/>
  <c r="K78" i="3"/>
  <c r="J78" i="3"/>
  <c r="F78" i="3"/>
  <c r="L77" i="3"/>
  <c r="K77" i="3"/>
  <c r="J77" i="3"/>
  <c r="F77" i="3"/>
  <c r="L76" i="3"/>
  <c r="K76" i="3"/>
  <c r="J76" i="3"/>
  <c r="F76" i="3"/>
  <c r="L75" i="3"/>
  <c r="K75" i="3"/>
  <c r="J75" i="3"/>
  <c r="F75" i="3"/>
  <c r="L74" i="3"/>
  <c r="K74" i="3"/>
  <c r="J74" i="3"/>
  <c r="F74" i="3"/>
  <c r="L73" i="3"/>
  <c r="K73" i="3"/>
  <c r="J73" i="3"/>
  <c r="F73" i="3"/>
  <c r="L72" i="3"/>
  <c r="K72" i="3"/>
  <c r="J72" i="3"/>
  <c r="F72" i="3"/>
  <c r="L71" i="3"/>
  <c r="K71" i="3"/>
  <c r="J71" i="3"/>
  <c r="F71" i="3"/>
  <c r="L70" i="3"/>
  <c r="K70" i="3"/>
  <c r="J70" i="3"/>
  <c r="F70" i="3"/>
  <c r="L69" i="3"/>
  <c r="K69" i="3"/>
  <c r="J69" i="3"/>
  <c r="F69" i="3"/>
  <c r="L68" i="3"/>
  <c r="K68" i="3"/>
  <c r="J68" i="3"/>
  <c r="F68" i="3"/>
  <c r="L67" i="3"/>
  <c r="K67" i="3"/>
  <c r="J67" i="3"/>
  <c r="F67" i="3"/>
  <c r="L66" i="3"/>
  <c r="K66" i="3"/>
  <c r="J66" i="3"/>
  <c r="F66" i="3"/>
  <c r="L65" i="3"/>
  <c r="K65" i="3"/>
  <c r="J65" i="3"/>
  <c r="F65" i="3"/>
  <c r="L64" i="3"/>
  <c r="K64" i="3"/>
  <c r="J64" i="3"/>
  <c r="F64" i="3"/>
  <c r="L63" i="3"/>
  <c r="K63" i="3"/>
  <c r="J63" i="3"/>
  <c r="F63" i="3"/>
  <c r="L62" i="3"/>
  <c r="K62" i="3"/>
  <c r="J62" i="3"/>
  <c r="F62" i="3"/>
  <c r="L61" i="3"/>
  <c r="K61" i="3"/>
  <c r="J61" i="3"/>
  <c r="F61" i="3"/>
  <c r="L60" i="3"/>
  <c r="K60" i="3"/>
  <c r="J60" i="3"/>
  <c r="F60" i="3"/>
  <c r="L59" i="3"/>
  <c r="K59" i="3"/>
  <c r="J59" i="3"/>
  <c r="F59" i="3"/>
  <c r="L58" i="3"/>
  <c r="K58" i="3"/>
  <c r="J58" i="3"/>
  <c r="F58" i="3"/>
  <c r="L57" i="3"/>
  <c r="K57" i="3"/>
  <c r="J57" i="3"/>
  <c r="F57" i="3"/>
  <c r="L56" i="3"/>
  <c r="K56" i="3"/>
  <c r="B56" i="3" s="1"/>
  <c r="J56" i="3"/>
  <c r="F5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158" i="3"/>
  <c r="F159" i="3"/>
  <c r="F160" i="3"/>
  <c r="F161" i="3"/>
  <c r="F162" i="3"/>
  <c r="F163" i="3"/>
  <c r="F164" i="3"/>
  <c r="F165" i="3"/>
  <c r="F166" i="3"/>
  <c r="F167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31" i="3"/>
  <c r="F232" i="3"/>
  <c r="F233" i="3"/>
  <c r="F234" i="3"/>
  <c r="F235" i="3"/>
  <c r="F236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301" i="3"/>
  <c r="F302" i="3"/>
  <c r="F303" i="3"/>
  <c r="F304" i="3"/>
  <c r="F305" i="3"/>
  <c r="F306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8" i="3"/>
  <c r="F329" i="3"/>
  <c r="F330" i="3"/>
  <c r="F331" i="3"/>
  <c r="F332" i="3"/>
  <c r="F333" i="3"/>
  <c r="F334" i="3"/>
  <c r="F335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7" i="3"/>
  <c r="F378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6" i="3"/>
  <c r="K554" i="3"/>
  <c r="J554" i="3"/>
  <c r="E554" i="3"/>
  <c r="K553" i="3"/>
  <c r="J553" i="3"/>
  <c r="E553" i="3"/>
  <c r="K552" i="3"/>
  <c r="J552" i="3"/>
  <c r="E552" i="3"/>
  <c r="K551" i="3"/>
  <c r="J551" i="3"/>
  <c r="E551" i="3"/>
  <c r="K550" i="3"/>
  <c r="J550" i="3"/>
  <c r="E550" i="3"/>
  <c r="K549" i="3"/>
  <c r="J549" i="3"/>
  <c r="E549" i="3"/>
  <c r="K548" i="3"/>
  <c r="J548" i="3"/>
  <c r="E548" i="3"/>
  <c r="K547" i="3"/>
  <c r="J547" i="3"/>
  <c r="E547" i="3"/>
  <c r="K546" i="3"/>
  <c r="J546" i="3"/>
  <c r="E546" i="3"/>
  <c r="K545" i="3"/>
  <c r="J545" i="3"/>
  <c r="E545" i="3"/>
  <c r="K544" i="3"/>
  <c r="J544" i="3"/>
  <c r="E544" i="3"/>
  <c r="K543" i="3"/>
  <c r="J543" i="3"/>
  <c r="E543" i="3"/>
  <c r="K542" i="3"/>
  <c r="J542" i="3"/>
  <c r="E542" i="3"/>
  <c r="K541" i="3"/>
  <c r="J541" i="3"/>
  <c r="E541" i="3"/>
  <c r="K540" i="3"/>
  <c r="J540" i="3"/>
  <c r="E540" i="3"/>
  <c r="K539" i="3"/>
  <c r="J539" i="3"/>
  <c r="E539" i="3"/>
  <c r="K538" i="3"/>
  <c r="J538" i="3"/>
  <c r="E538" i="3"/>
  <c r="K537" i="3"/>
  <c r="J537" i="3"/>
  <c r="E537" i="3"/>
  <c r="K536" i="3"/>
  <c r="J536" i="3"/>
  <c r="E536" i="3"/>
  <c r="K535" i="3"/>
  <c r="J535" i="3"/>
  <c r="E535" i="3"/>
  <c r="K534" i="3"/>
  <c r="J534" i="3"/>
  <c r="E534" i="3"/>
  <c r="K533" i="3"/>
  <c r="J533" i="3"/>
  <c r="E533" i="3"/>
  <c r="K532" i="3"/>
  <c r="J532" i="3"/>
  <c r="E532" i="3"/>
  <c r="K531" i="3"/>
  <c r="J531" i="3"/>
  <c r="E531" i="3"/>
  <c r="E509" i="3"/>
  <c r="J509" i="3"/>
  <c r="K509" i="3"/>
  <c r="E510" i="3"/>
  <c r="J510" i="3"/>
  <c r="K510" i="3"/>
  <c r="E511" i="3"/>
  <c r="J511" i="3"/>
  <c r="K511" i="3"/>
  <c r="E512" i="3"/>
  <c r="J512" i="3"/>
  <c r="K512" i="3"/>
  <c r="E513" i="3"/>
  <c r="J513" i="3"/>
  <c r="K513" i="3"/>
  <c r="E514" i="3"/>
  <c r="J514" i="3"/>
  <c r="K514" i="3"/>
  <c r="E515" i="3"/>
  <c r="J515" i="3"/>
  <c r="K515" i="3"/>
  <c r="E516" i="3"/>
  <c r="J516" i="3"/>
  <c r="K516" i="3"/>
  <c r="E517" i="3"/>
  <c r="J517" i="3"/>
  <c r="K517" i="3"/>
  <c r="E518" i="3"/>
  <c r="J518" i="3"/>
  <c r="K518" i="3"/>
  <c r="E519" i="3"/>
  <c r="J519" i="3"/>
  <c r="K519" i="3"/>
  <c r="E520" i="3"/>
  <c r="J520" i="3"/>
  <c r="K520" i="3"/>
  <c r="E521" i="3"/>
  <c r="J521" i="3"/>
  <c r="K521" i="3"/>
  <c r="E522" i="3"/>
  <c r="J522" i="3"/>
  <c r="K522" i="3"/>
  <c r="E523" i="3"/>
  <c r="J523" i="3"/>
  <c r="K523" i="3"/>
  <c r="E524" i="3"/>
  <c r="J524" i="3"/>
  <c r="K524" i="3"/>
  <c r="E525" i="3"/>
  <c r="J525" i="3"/>
  <c r="K525" i="3"/>
  <c r="E526" i="3"/>
  <c r="J526" i="3"/>
  <c r="K526" i="3"/>
  <c r="E527" i="3"/>
  <c r="J527" i="3"/>
  <c r="K527" i="3"/>
  <c r="E528" i="3"/>
  <c r="J528" i="3"/>
  <c r="K528" i="3"/>
  <c r="E529" i="3"/>
  <c r="J529" i="3"/>
  <c r="K529" i="3"/>
  <c r="E530" i="3"/>
  <c r="J530" i="3"/>
  <c r="K530" i="3"/>
  <c r="K508" i="3"/>
  <c r="J508" i="3"/>
  <c r="E508" i="3"/>
  <c r="J507" i="3"/>
  <c r="K498" i="3"/>
  <c r="B499" i="3" s="1"/>
  <c r="B500" i="3" s="1"/>
  <c r="B501" i="3" s="1"/>
  <c r="B502" i="3" s="1"/>
  <c r="B503" i="3" s="1"/>
  <c r="B504" i="3" s="1"/>
  <c r="B505" i="3" s="1"/>
  <c r="K499" i="3"/>
  <c r="K500" i="3"/>
  <c r="K501" i="3"/>
  <c r="K502" i="3"/>
  <c r="K503" i="3"/>
  <c r="K504" i="3"/>
  <c r="K505" i="3"/>
  <c r="J498" i="3"/>
  <c r="J499" i="3"/>
  <c r="J500" i="3"/>
  <c r="J501" i="3"/>
  <c r="J502" i="3"/>
  <c r="J503" i="3"/>
  <c r="J504" i="3"/>
  <c r="J505" i="3"/>
  <c r="E498" i="3"/>
  <c r="E499" i="3"/>
  <c r="E500" i="3"/>
  <c r="E501" i="3"/>
  <c r="E502" i="3"/>
  <c r="E503" i="3"/>
  <c r="E504" i="3"/>
  <c r="E505" i="3"/>
  <c r="K497" i="3"/>
  <c r="J497" i="3"/>
  <c r="E497" i="3"/>
  <c r="K496" i="3"/>
  <c r="J496" i="3"/>
  <c r="E496" i="3"/>
  <c r="K495" i="3"/>
  <c r="J495" i="3"/>
  <c r="E495" i="3"/>
  <c r="K494" i="3"/>
  <c r="J494" i="3"/>
  <c r="E494" i="3"/>
  <c r="K493" i="3"/>
  <c r="J493" i="3"/>
  <c r="E493" i="3"/>
  <c r="K492" i="3"/>
  <c r="J492" i="3"/>
  <c r="E492" i="3"/>
  <c r="K491" i="3"/>
  <c r="J491" i="3"/>
  <c r="E491" i="3"/>
  <c r="K490" i="3"/>
  <c r="J490" i="3"/>
  <c r="E490" i="3"/>
  <c r="K489" i="3"/>
  <c r="J489" i="3"/>
  <c r="E489" i="3"/>
  <c r="K488" i="3"/>
  <c r="J488" i="3"/>
  <c r="E488" i="3"/>
  <c r="K487" i="3"/>
  <c r="J487" i="3"/>
  <c r="E487" i="3"/>
  <c r="K486" i="3"/>
  <c r="J486" i="3"/>
  <c r="E486" i="3"/>
  <c r="K485" i="3"/>
  <c r="J485" i="3"/>
  <c r="E485" i="3"/>
  <c r="K484" i="3"/>
  <c r="J484" i="3"/>
  <c r="E484" i="3"/>
  <c r="K483" i="3"/>
  <c r="J483" i="3"/>
  <c r="E483" i="3"/>
  <c r="K482" i="3"/>
  <c r="J482" i="3"/>
  <c r="E482" i="3"/>
  <c r="K481" i="3"/>
  <c r="J481" i="3"/>
  <c r="E481" i="3"/>
  <c r="K480" i="3"/>
  <c r="J480" i="3"/>
  <c r="E480" i="3"/>
  <c r="K479" i="3"/>
  <c r="J479" i="3"/>
  <c r="E479" i="3"/>
  <c r="K478" i="3"/>
  <c r="J478" i="3"/>
  <c r="E478" i="3"/>
  <c r="K477" i="3"/>
  <c r="J477" i="3"/>
  <c r="E477" i="3"/>
  <c r="K476" i="3"/>
  <c r="J476" i="3"/>
  <c r="E476" i="3"/>
  <c r="K475" i="3"/>
  <c r="J475" i="3"/>
  <c r="E475" i="3"/>
  <c r="K474" i="3"/>
  <c r="J474" i="3"/>
  <c r="E474" i="3"/>
  <c r="E452" i="3"/>
  <c r="J452" i="3"/>
  <c r="K452" i="3"/>
  <c r="E453" i="3"/>
  <c r="J453" i="3"/>
  <c r="K453" i="3"/>
  <c r="E454" i="3"/>
  <c r="J454" i="3"/>
  <c r="K454" i="3"/>
  <c r="E455" i="3"/>
  <c r="J455" i="3"/>
  <c r="K455" i="3"/>
  <c r="E456" i="3"/>
  <c r="J456" i="3"/>
  <c r="K456" i="3"/>
  <c r="E457" i="3"/>
  <c r="J457" i="3"/>
  <c r="K457" i="3"/>
  <c r="E458" i="3"/>
  <c r="J458" i="3"/>
  <c r="K458" i="3"/>
  <c r="E459" i="3"/>
  <c r="J459" i="3"/>
  <c r="K459" i="3"/>
  <c r="E460" i="3"/>
  <c r="J460" i="3"/>
  <c r="K460" i="3"/>
  <c r="E461" i="3"/>
  <c r="J461" i="3"/>
  <c r="K461" i="3"/>
  <c r="E462" i="3"/>
  <c r="J462" i="3"/>
  <c r="K462" i="3"/>
  <c r="E463" i="3"/>
  <c r="J463" i="3"/>
  <c r="K463" i="3"/>
  <c r="E464" i="3"/>
  <c r="J464" i="3"/>
  <c r="K464" i="3"/>
  <c r="E465" i="3"/>
  <c r="J465" i="3"/>
  <c r="K465" i="3"/>
  <c r="E466" i="3"/>
  <c r="J466" i="3"/>
  <c r="K466" i="3"/>
  <c r="E467" i="3"/>
  <c r="J467" i="3"/>
  <c r="K467" i="3"/>
  <c r="E468" i="3"/>
  <c r="J468" i="3"/>
  <c r="K468" i="3"/>
  <c r="E469" i="3"/>
  <c r="J469" i="3"/>
  <c r="K469" i="3"/>
  <c r="E470" i="3"/>
  <c r="J470" i="3"/>
  <c r="K470" i="3"/>
  <c r="E471" i="3"/>
  <c r="J471" i="3"/>
  <c r="K471" i="3"/>
  <c r="E472" i="3"/>
  <c r="J472" i="3"/>
  <c r="K472" i="3"/>
  <c r="E473" i="3"/>
  <c r="J473" i="3"/>
  <c r="K473" i="3"/>
  <c r="F317" i="6"/>
  <c r="F320" i="6" s="1"/>
  <c r="F315" i="6"/>
  <c r="F316" i="6" s="1"/>
  <c r="K451" i="3"/>
  <c r="J451" i="3"/>
  <c r="E451" i="3"/>
  <c r="K450" i="3"/>
  <c r="B451" i="3" s="1"/>
  <c r="B452" i="3" s="1"/>
  <c r="J450" i="3"/>
  <c r="E450" i="3"/>
  <c r="K448" i="3"/>
  <c r="J448" i="3"/>
  <c r="E448" i="3"/>
  <c r="K447" i="3"/>
  <c r="J447" i="3"/>
  <c r="E447" i="3"/>
  <c r="K446" i="3"/>
  <c r="J446" i="3"/>
  <c r="E446" i="3"/>
  <c r="K445" i="3"/>
  <c r="J445" i="3"/>
  <c r="E445" i="3"/>
  <c r="K444" i="3"/>
  <c r="J444" i="3"/>
  <c r="E444" i="3"/>
  <c r="K443" i="3"/>
  <c r="J443" i="3"/>
  <c r="E443" i="3"/>
  <c r="K442" i="3"/>
  <c r="J442" i="3"/>
  <c r="E442" i="3"/>
  <c r="K441" i="3"/>
  <c r="J441" i="3"/>
  <c r="E441" i="3"/>
  <c r="K440" i="3"/>
  <c r="J440" i="3"/>
  <c r="E440" i="3"/>
  <c r="K439" i="3"/>
  <c r="J439" i="3"/>
  <c r="E439" i="3"/>
  <c r="K438" i="3"/>
  <c r="J438" i="3"/>
  <c r="E438" i="3"/>
  <c r="K437" i="3"/>
  <c r="J437" i="3"/>
  <c r="E437" i="3"/>
  <c r="K436" i="3"/>
  <c r="J436" i="3"/>
  <c r="E436" i="3"/>
  <c r="K435" i="3"/>
  <c r="J435" i="3"/>
  <c r="E435" i="3"/>
  <c r="K434" i="3"/>
  <c r="J434" i="3"/>
  <c r="E434" i="3"/>
  <c r="K433" i="3"/>
  <c r="J433" i="3"/>
  <c r="E433" i="3"/>
  <c r="K432" i="3"/>
  <c r="J432" i="3"/>
  <c r="E432" i="3"/>
  <c r="K431" i="3"/>
  <c r="J431" i="3"/>
  <c r="E431" i="3"/>
  <c r="K430" i="3"/>
  <c r="J430" i="3"/>
  <c r="E430" i="3"/>
  <c r="K429" i="3"/>
  <c r="J429" i="3"/>
  <c r="E429" i="3"/>
  <c r="K428" i="3"/>
  <c r="J428" i="3"/>
  <c r="E428" i="3"/>
  <c r="K427" i="3"/>
  <c r="J427" i="3"/>
  <c r="E427" i="3"/>
  <c r="K426" i="3"/>
  <c r="J426" i="3"/>
  <c r="E426" i="3"/>
  <c r="K425" i="3"/>
  <c r="J425" i="3"/>
  <c r="E425" i="3"/>
  <c r="K424" i="3"/>
  <c r="J424" i="3"/>
  <c r="E424" i="3"/>
  <c r="E401" i="3"/>
  <c r="J401" i="3"/>
  <c r="K401" i="3"/>
  <c r="E402" i="3"/>
  <c r="J402" i="3"/>
  <c r="K402" i="3"/>
  <c r="E403" i="3"/>
  <c r="J403" i="3"/>
  <c r="K403" i="3"/>
  <c r="E404" i="3"/>
  <c r="J404" i="3"/>
  <c r="K404" i="3"/>
  <c r="E405" i="3"/>
  <c r="J405" i="3"/>
  <c r="K405" i="3"/>
  <c r="E406" i="3"/>
  <c r="J406" i="3"/>
  <c r="K406" i="3"/>
  <c r="E407" i="3"/>
  <c r="J407" i="3"/>
  <c r="K407" i="3"/>
  <c r="E408" i="3"/>
  <c r="J408" i="3"/>
  <c r="K408" i="3"/>
  <c r="E409" i="3"/>
  <c r="J409" i="3"/>
  <c r="K409" i="3"/>
  <c r="E410" i="3"/>
  <c r="J410" i="3"/>
  <c r="K410" i="3"/>
  <c r="E411" i="3"/>
  <c r="J411" i="3"/>
  <c r="K411" i="3"/>
  <c r="E412" i="3"/>
  <c r="J412" i="3"/>
  <c r="K412" i="3"/>
  <c r="E413" i="3"/>
  <c r="J413" i="3"/>
  <c r="K413" i="3"/>
  <c r="E414" i="3"/>
  <c r="J414" i="3"/>
  <c r="K414" i="3"/>
  <c r="E415" i="3"/>
  <c r="J415" i="3"/>
  <c r="K415" i="3"/>
  <c r="E416" i="3"/>
  <c r="J416" i="3"/>
  <c r="K416" i="3"/>
  <c r="E417" i="3"/>
  <c r="J417" i="3"/>
  <c r="K417" i="3"/>
  <c r="E418" i="3"/>
  <c r="J418" i="3"/>
  <c r="K418" i="3"/>
  <c r="E419" i="3"/>
  <c r="J419" i="3"/>
  <c r="K419" i="3"/>
  <c r="E420" i="3"/>
  <c r="J420" i="3"/>
  <c r="K420" i="3"/>
  <c r="E421" i="3"/>
  <c r="J421" i="3"/>
  <c r="K421" i="3"/>
  <c r="E422" i="3"/>
  <c r="J422" i="3"/>
  <c r="K422" i="3"/>
  <c r="E423" i="3"/>
  <c r="J423" i="3"/>
  <c r="K423" i="3"/>
  <c r="K296" i="6"/>
  <c r="P296" i="6" s="1"/>
  <c r="N296" i="6"/>
  <c r="O296" i="6"/>
  <c r="K297" i="6"/>
  <c r="P297" i="6" s="1"/>
  <c r="N297" i="6"/>
  <c r="O297" i="6"/>
  <c r="K298" i="6"/>
  <c r="P298" i="6" s="1"/>
  <c r="N298" i="6"/>
  <c r="O298" i="6"/>
  <c r="K299" i="6"/>
  <c r="P299" i="6" s="1"/>
  <c r="N299" i="6"/>
  <c r="O299" i="6"/>
  <c r="K300" i="6"/>
  <c r="P300" i="6" s="1"/>
  <c r="N300" i="6"/>
  <c r="O300" i="6"/>
  <c r="K301" i="6"/>
  <c r="P301" i="6" s="1"/>
  <c r="N301" i="6"/>
  <c r="O301" i="6"/>
  <c r="K302" i="6"/>
  <c r="P302" i="6" s="1"/>
  <c r="N302" i="6"/>
  <c r="O302" i="6"/>
  <c r="K303" i="6"/>
  <c r="P303" i="6" s="1"/>
  <c r="N303" i="6"/>
  <c r="O303" i="6"/>
  <c r="K304" i="6"/>
  <c r="P304" i="6" s="1"/>
  <c r="N304" i="6"/>
  <c r="O304" i="6"/>
  <c r="K305" i="6"/>
  <c r="P305" i="6" s="1"/>
  <c r="N305" i="6"/>
  <c r="O305" i="6"/>
  <c r="K306" i="6"/>
  <c r="P306" i="6" s="1"/>
  <c r="N306" i="6"/>
  <c r="O306" i="6"/>
  <c r="K307" i="6"/>
  <c r="P307" i="6" s="1"/>
  <c r="N307" i="6"/>
  <c r="O307" i="6"/>
  <c r="K308" i="6"/>
  <c r="P308" i="6" s="1"/>
  <c r="N308" i="6"/>
  <c r="O308" i="6"/>
  <c r="K309" i="6"/>
  <c r="N309" i="6"/>
  <c r="O309" i="6"/>
  <c r="P309" i="6"/>
  <c r="K310" i="6"/>
  <c r="P310" i="6" s="1"/>
  <c r="N310" i="6"/>
  <c r="O310" i="6"/>
  <c r="K400" i="3"/>
  <c r="J400" i="3"/>
  <c r="E400" i="3"/>
  <c r="K399" i="3"/>
  <c r="J399" i="3"/>
  <c r="E399" i="3"/>
  <c r="K397" i="3"/>
  <c r="J397" i="3"/>
  <c r="E397" i="3"/>
  <c r="K396" i="3"/>
  <c r="J396" i="3"/>
  <c r="E396" i="3"/>
  <c r="K395" i="3"/>
  <c r="J395" i="3"/>
  <c r="E395" i="3"/>
  <c r="K394" i="3"/>
  <c r="J394" i="3"/>
  <c r="E394" i="3"/>
  <c r="K393" i="3"/>
  <c r="J393" i="3"/>
  <c r="E393" i="3"/>
  <c r="K392" i="3"/>
  <c r="J392" i="3"/>
  <c r="E392" i="3"/>
  <c r="K391" i="3"/>
  <c r="J391" i="3"/>
  <c r="E391" i="3"/>
  <c r="K390" i="3"/>
  <c r="J390" i="3"/>
  <c r="E390" i="3"/>
  <c r="K389" i="3"/>
  <c r="J389" i="3"/>
  <c r="E389" i="3"/>
  <c r="K378" i="3"/>
  <c r="A378" i="3" s="1"/>
  <c r="J378" i="3"/>
  <c r="E378" i="3"/>
  <c r="K388" i="3"/>
  <c r="J388" i="3"/>
  <c r="E388" i="3"/>
  <c r="K387" i="3"/>
  <c r="J387" i="3"/>
  <c r="E387" i="3"/>
  <c r="K386" i="3"/>
  <c r="J386" i="3"/>
  <c r="E386" i="3"/>
  <c r="K385" i="3"/>
  <c r="J385" i="3"/>
  <c r="E385" i="3"/>
  <c r="K384" i="3"/>
  <c r="J384" i="3"/>
  <c r="E384" i="3"/>
  <c r="K383" i="3"/>
  <c r="J383" i="3"/>
  <c r="E383" i="3"/>
  <c r="K382" i="3"/>
  <c r="J382" i="3"/>
  <c r="E382" i="3"/>
  <c r="K381" i="3"/>
  <c r="J381" i="3"/>
  <c r="E381" i="3"/>
  <c r="K380" i="3"/>
  <c r="J380" i="3"/>
  <c r="E380" i="3"/>
  <c r="K377" i="3"/>
  <c r="J377" i="3"/>
  <c r="E377" i="3"/>
  <c r="D35" i="6" l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P40" i="6"/>
  <c r="R35" i="6"/>
  <c r="D57" i="3" s="1"/>
  <c r="D82" i="3" s="1"/>
  <c r="R34" i="6"/>
  <c r="D56" i="3" s="1"/>
  <c r="D81" i="3" s="1"/>
  <c r="R36" i="6"/>
  <c r="D58" i="3" s="1"/>
  <c r="D83" i="3" s="1"/>
  <c r="F318" i="6"/>
  <c r="F319" i="6" s="1"/>
  <c r="R63" i="6"/>
  <c r="D107" i="3" s="1"/>
  <c r="D132" i="3" s="1"/>
  <c r="R62" i="6"/>
  <c r="D106" i="3" s="1"/>
  <c r="D131" i="3" s="1"/>
  <c r="F321" i="6"/>
  <c r="F322" i="6" s="1"/>
  <c r="F323" i="6"/>
  <c r="P85" i="6"/>
  <c r="P64" i="6"/>
  <c r="R64" i="6" s="1"/>
  <c r="D108" i="3" s="1"/>
  <c r="D133" i="3" s="1"/>
  <c r="P68" i="6"/>
  <c r="P72" i="6"/>
  <c r="P76" i="6"/>
  <c r="P80" i="6"/>
  <c r="P84" i="6"/>
  <c r="D62" i="6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D86" i="6" s="1"/>
  <c r="B107" i="3"/>
  <c r="A107" i="3" s="1"/>
  <c r="A106" i="3"/>
  <c r="B132" i="3"/>
  <c r="A131" i="3"/>
  <c r="B57" i="3"/>
  <c r="A56" i="3"/>
  <c r="B82" i="3"/>
  <c r="B425" i="3"/>
  <c r="B426" i="3" s="1"/>
  <c r="A426" i="3" s="1"/>
  <c r="A424" i="3"/>
  <c r="B532" i="3"/>
  <c r="B533" i="3" s="1"/>
  <c r="A531" i="3"/>
  <c r="B453" i="3"/>
  <c r="A453" i="3" s="1"/>
  <c r="A452" i="3"/>
  <c r="B475" i="3"/>
  <c r="A475" i="3" s="1"/>
  <c r="A474" i="3"/>
  <c r="A450" i="3"/>
  <c r="A451" i="3"/>
  <c r="B400" i="3"/>
  <c r="A399" i="3"/>
  <c r="B389" i="3"/>
  <c r="B390" i="3" s="1"/>
  <c r="A377" i="3"/>
  <c r="K374" i="3"/>
  <c r="J374" i="3"/>
  <c r="E374" i="3"/>
  <c r="K373" i="3"/>
  <c r="J373" i="3"/>
  <c r="E373" i="3"/>
  <c r="K372" i="3"/>
  <c r="J372" i="3"/>
  <c r="E372" i="3"/>
  <c r="K371" i="3"/>
  <c r="J371" i="3"/>
  <c r="E371" i="3"/>
  <c r="K370" i="3"/>
  <c r="J370" i="3"/>
  <c r="E370" i="3"/>
  <c r="K369" i="3"/>
  <c r="J369" i="3"/>
  <c r="E369" i="3"/>
  <c r="K368" i="3"/>
  <c r="J368" i="3"/>
  <c r="E368" i="3"/>
  <c r="K367" i="3"/>
  <c r="J367" i="3"/>
  <c r="E367" i="3"/>
  <c r="K366" i="3"/>
  <c r="J366" i="3"/>
  <c r="E366" i="3"/>
  <c r="K365" i="3"/>
  <c r="J365" i="3"/>
  <c r="E365" i="3"/>
  <c r="K364" i="3"/>
  <c r="J364" i="3"/>
  <c r="E364" i="3"/>
  <c r="K363" i="3"/>
  <c r="J363" i="3"/>
  <c r="E363" i="3"/>
  <c r="K362" i="3"/>
  <c r="J362" i="3"/>
  <c r="E362" i="3"/>
  <c r="K361" i="3"/>
  <c r="J361" i="3"/>
  <c r="E361" i="3"/>
  <c r="K360" i="3"/>
  <c r="J360" i="3"/>
  <c r="E360" i="3"/>
  <c r="K359" i="3"/>
  <c r="J359" i="3"/>
  <c r="E359" i="3"/>
  <c r="K358" i="3"/>
  <c r="J358" i="3"/>
  <c r="E358" i="3"/>
  <c r="K357" i="3"/>
  <c r="J357" i="3"/>
  <c r="E357" i="3"/>
  <c r="K356" i="3"/>
  <c r="J356" i="3"/>
  <c r="E356" i="3"/>
  <c r="K355" i="3"/>
  <c r="J355" i="3"/>
  <c r="E355" i="3"/>
  <c r="K354" i="3"/>
  <c r="J354" i="3"/>
  <c r="E354" i="3"/>
  <c r="K353" i="3"/>
  <c r="J353" i="3"/>
  <c r="E353" i="3"/>
  <c r="K352" i="3"/>
  <c r="J352" i="3"/>
  <c r="E352" i="3"/>
  <c r="K351" i="3"/>
  <c r="J351" i="3"/>
  <c r="E351" i="3"/>
  <c r="K350" i="3"/>
  <c r="J350" i="3"/>
  <c r="E350" i="3"/>
  <c r="K349" i="3"/>
  <c r="J349" i="3"/>
  <c r="E349" i="3"/>
  <c r="K348" i="3"/>
  <c r="J348" i="3"/>
  <c r="E348" i="3"/>
  <c r="K347" i="3"/>
  <c r="J347" i="3"/>
  <c r="E347" i="3"/>
  <c r="K346" i="3"/>
  <c r="J346" i="3"/>
  <c r="E346" i="3"/>
  <c r="K345" i="3"/>
  <c r="J345" i="3"/>
  <c r="E345" i="3"/>
  <c r="K344" i="3"/>
  <c r="J344" i="3"/>
  <c r="E344" i="3"/>
  <c r="K343" i="3"/>
  <c r="J343" i="3"/>
  <c r="E343" i="3"/>
  <c r="K342" i="3"/>
  <c r="J342" i="3"/>
  <c r="E342" i="3"/>
  <c r="K341" i="3"/>
  <c r="J341" i="3"/>
  <c r="E341" i="3"/>
  <c r="K340" i="3"/>
  <c r="J340" i="3"/>
  <c r="E340" i="3"/>
  <c r="K339" i="3"/>
  <c r="J339" i="3"/>
  <c r="E339" i="3"/>
  <c r="K338" i="3"/>
  <c r="J338" i="3"/>
  <c r="E338" i="3"/>
  <c r="K337" i="3"/>
  <c r="J337" i="3"/>
  <c r="E337" i="3"/>
  <c r="K335" i="3"/>
  <c r="J335" i="3"/>
  <c r="E335" i="3"/>
  <c r="K334" i="3"/>
  <c r="J334" i="3"/>
  <c r="E334" i="3"/>
  <c r="K333" i="3"/>
  <c r="J333" i="3"/>
  <c r="E333" i="3"/>
  <c r="K332" i="3"/>
  <c r="B332" i="3" s="1"/>
  <c r="A332" i="3" s="1"/>
  <c r="J332" i="3"/>
  <c r="E332" i="3"/>
  <c r="E331" i="3"/>
  <c r="K331" i="3"/>
  <c r="J331" i="3"/>
  <c r="K330" i="3"/>
  <c r="J330" i="3"/>
  <c r="E330" i="3"/>
  <c r="K329" i="3"/>
  <c r="J329" i="3"/>
  <c r="E329" i="3"/>
  <c r="K328" i="3"/>
  <c r="B328" i="3" s="1"/>
  <c r="J328" i="3"/>
  <c r="E328" i="3"/>
  <c r="K306" i="3"/>
  <c r="J306" i="3"/>
  <c r="E306" i="3"/>
  <c r="K305" i="3"/>
  <c r="J305" i="3"/>
  <c r="E305" i="3"/>
  <c r="K304" i="3"/>
  <c r="J304" i="3"/>
  <c r="E304" i="3"/>
  <c r="K325" i="3"/>
  <c r="J325" i="3"/>
  <c r="E325" i="3"/>
  <c r="K324" i="3"/>
  <c r="J324" i="3"/>
  <c r="E324" i="3"/>
  <c r="K323" i="3"/>
  <c r="J323" i="3"/>
  <c r="E323" i="3"/>
  <c r="K322" i="3"/>
  <c r="J322" i="3"/>
  <c r="E322" i="3"/>
  <c r="K321" i="3"/>
  <c r="J321" i="3"/>
  <c r="E321" i="3"/>
  <c r="K320" i="3"/>
  <c r="J320" i="3"/>
  <c r="E320" i="3"/>
  <c r="K319" i="3"/>
  <c r="J319" i="3"/>
  <c r="E319" i="3"/>
  <c r="K318" i="3"/>
  <c r="J318" i="3"/>
  <c r="E318" i="3"/>
  <c r="K317" i="3"/>
  <c r="J317" i="3"/>
  <c r="E317" i="3"/>
  <c r="K316" i="3"/>
  <c r="J316" i="3"/>
  <c r="E316" i="3"/>
  <c r="K315" i="3"/>
  <c r="J315" i="3"/>
  <c r="E315" i="3"/>
  <c r="K314" i="3"/>
  <c r="J314" i="3"/>
  <c r="E314" i="3"/>
  <c r="K313" i="3"/>
  <c r="J313" i="3"/>
  <c r="E313" i="3"/>
  <c r="K312" i="3"/>
  <c r="J312" i="3"/>
  <c r="E312" i="3"/>
  <c r="K311" i="3"/>
  <c r="J311" i="3"/>
  <c r="E311" i="3"/>
  <c r="K310" i="3"/>
  <c r="J310" i="3"/>
  <c r="E310" i="3"/>
  <c r="K309" i="3"/>
  <c r="J309" i="3"/>
  <c r="E309" i="3"/>
  <c r="K308" i="3"/>
  <c r="J308" i="3"/>
  <c r="E308" i="3"/>
  <c r="K303" i="3"/>
  <c r="J303" i="3"/>
  <c r="E303" i="3"/>
  <c r="B108" i="3" l="1"/>
  <c r="F324" i="6"/>
  <c r="F325" i="6" s="1"/>
  <c r="F326" i="6"/>
  <c r="A532" i="3"/>
  <c r="B133" i="3"/>
  <c r="A132" i="3"/>
  <c r="B109" i="3"/>
  <c r="A108" i="3"/>
  <c r="A425" i="3"/>
  <c r="B83" i="3"/>
  <c r="A82" i="3"/>
  <c r="B476" i="3"/>
  <c r="B477" i="3" s="1"/>
  <c r="A57" i="3"/>
  <c r="B58" i="3"/>
  <c r="B454" i="3"/>
  <c r="A533" i="3"/>
  <c r="B534" i="3"/>
  <c r="A400" i="3"/>
  <c r="B401" i="3"/>
  <c r="A389" i="3"/>
  <c r="B427" i="3"/>
  <c r="A427" i="3" s="1"/>
  <c r="B391" i="3"/>
  <c r="A390" i="3"/>
  <c r="A380" i="3"/>
  <c r="B381" i="3"/>
  <c r="B333" i="3"/>
  <c r="A328" i="3"/>
  <c r="B329" i="3"/>
  <c r="B305" i="3"/>
  <c r="K302" i="3"/>
  <c r="J302" i="3"/>
  <c r="E302" i="3"/>
  <c r="K301" i="3"/>
  <c r="J301" i="3"/>
  <c r="E301" i="3"/>
  <c r="K289" i="3"/>
  <c r="J289" i="3"/>
  <c r="E289" i="3"/>
  <c r="K288" i="3"/>
  <c r="J288" i="3"/>
  <c r="E288" i="3"/>
  <c r="K287" i="3"/>
  <c r="J287" i="3"/>
  <c r="E287" i="3"/>
  <c r="K298" i="3"/>
  <c r="J298" i="3"/>
  <c r="E298" i="3"/>
  <c r="K297" i="3"/>
  <c r="J297" i="3"/>
  <c r="H297" i="3"/>
  <c r="E297" i="3"/>
  <c r="K296" i="3"/>
  <c r="J296" i="3"/>
  <c r="E296" i="3"/>
  <c r="K295" i="3"/>
  <c r="J295" i="3"/>
  <c r="E295" i="3"/>
  <c r="K294" i="3"/>
  <c r="J294" i="3"/>
  <c r="E294" i="3"/>
  <c r="K293" i="3"/>
  <c r="J293" i="3"/>
  <c r="E293" i="3"/>
  <c r="K283" i="3"/>
  <c r="J283" i="3"/>
  <c r="H283" i="3"/>
  <c r="E283" i="3"/>
  <c r="K282" i="3"/>
  <c r="J282" i="3"/>
  <c r="E282" i="3"/>
  <c r="K281" i="3"/>
  <c r="J281" i="3"/>
  <c r="E281" i="3"/>
  <c r="K280" i="3"/>
  <c r="J280" i="3"/>
  <c r="E280" i="3"/>
  <c r="K279" i="3"/>
  <c r="J279" i="3"/>
  <c r="E279" i="3"/>
  <c r="K278" i="3"/>
  <c r="J278" i="3"/>
  <c r="E278" i="3"/>
  <c r="K274" i="3"/>
  <c r="J274" i="3"/>
  <c r="E274" i="3"/>
  <c r="K273" i="3"/>
  <c r="J273" i="3"/>
  <c r="E273" i="3"/>
  <c r="K272" i="3"/>
  <c r="J272" i="3"/>
  <c r="E272" i="3"/>
  <c r="K259" i="3"/>
  <c r="J259" i="3"/>
  <c r="E259" i="3"/>
  <c r="K258" i="3"/>
  <c r="J258" i="3"/>
  <c r="E258" i="3"/>
  <c r="K257" i="3"/>
  <c r="J257" i="3"/>
  <c r="E257" i="3"/>
  <c r="K268" i="3"/>
  <c r="J268" i="3"/>
  <c r="E268" i="3"/>
  <c r="K267" i="3"/>
  <c r="J267" i="3"/>
  <c r="H267" i="3"/>
  <c r="E267" i="3"/>
  <c r="K266" i="3"/>
  <c r="J266" i="3"/>
  <c r="E266" i="3"/>
  <c r="K265" i="3"/>
  <c r="J265" i="3"/>
  <c r="K264" i="3"/>
  <c r="J264" i="3"/>
  <c r="K263" i="3"/>
  <c r="J263" i="3"/>
  <c r="H263" i="3"/>
  <c r="J256" i="3"/>
  <c r="K256" i="3"/>
  <c r="J260" i="3"/>
  <c r="K260" i="3"/>
  <c r="J261" i="3"/>
  <c r="K261" i="3"/>
  <c r="J262" i="3"/>
  <c r="K262" i="3"/>
  <c r="J269" i="3"/>
  <c r="K269" i="3"/>
  <c r="J270" i="3"/>
  <c r="K270" i="3"/>
  <c r="J271" i="3"/>
  <c r="K271" i="3"/>
  <c r="J275" i="3"/>
  <c r="K275" i="3"/>
  <c r="J276" i="3"/>
  <c r="K276" i="3"/>
  <c r="J277" i="3"/>
  <c r="K277" i="3"/>
  <c r="J284" i="3"/>
  <c r="K284" i="3"/>
  <c r="J285" i="3"/>
  <c r="K285" i="3"/>
  <c r="J286" i="3"/>
  <c r="K286" i="3"/>
  <c r="J290" i="3"/>
  <c r="K290" i="3"/>
  <c r="J291" i="3"/>
  <c r="K291" i="3"/>
  <c r="J292" i="3"/>
  <c r="K292" i="3"/>
  <c r="H260" i="3"/>
  <c r="H275" i="3"/>
  <c r="H277" i="3"/>
  <c r="H286" i="3"/>
  <c r="H248" i="3"/>
  <c r="H233" i="3"/>
  <c r="H235" i="3"/>
  <c r="H170" i="3"/>
  <c r="H181" i="3"/>
  <c r="H183" i="3"/>
  <c r="H188" i="3"/>
  <c r="H189" i="3"/>
  <c r="H191" i="3"/>
  <c r="H202" i="3"/>
  <c r="H205" i="3"/>
  <c r="H206" i="3"/>
  <c r="H207" i="3"/>
  <c r="H213" i="3"/>
  <c r="H224" i="3"/>
  <c r="H226" i="3"/>
  <c r="H227" i="3"/>
  <c r="H169" i="3"/>
  <c r="H160" i="3"/>
  <c r="H32" i="3"/>
  <c r="H34" i="3"/>
  <c r="H40" i="3"/>
  <c r="H49" i="3"/>
  <c r="H51" i="3"/>
  <c r="F7" i="5"/>
  <c r="F8" i="5"/>
  <c r="H234" i="3" s="1"/>
  <c r="F9" i="5"/>
  <c r="H173" i="3" s="1"/>
  <c r="F10" i="5"/>
  <c r="H198" i="3" s="1"/>
  <c r="F11" i="5"/>
  <c r="H211" i="3" s="1"/>
  <c r="F12" i="5"/>
  <c r="F13" i="5"/>
  <c r="H242" i="3" s="1"/>
  <c r="F14" i="5"/>
  <c r="H245" i="3" s="1"/>
  <c r="F15" i="5"/>
  <c r="H11" i="3" s="1"/>
  <c r="F16" i="5"/>
  <c r="F17" i="5"/>
  <c r="H35" i="3" s="1"/>
  <c r="F18" i="5"/>
  <c r="F19" i="5"/>
  <c r="F20" i="5"/>
  <c r="F21" i="5"/>
  <c r="F22" i="5"/>
  <c r="F23" i="5"/>
  <c r="F6" i="5"/>
  <c r="H255" i="3" s="1"/>
  <c r="E256" i="3"/>
  <c r="E269" i="3"/>
  <c r="E270" i="3"/>
  <c r="E271" i="3"/>
  <c r="E284" i="3"/>
  <c r="E285" i="3"/>
  <c r="E286" i="3"/>
  <c r="K255" i="3"/>
  <c r="J255" i="3"/>
  <c r="E255" i="3"/>
  <c r="K254" i="3"/>
  <c r="J254" i="3"/>
  <c r="E254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B245" i="3" s="1"/>
  <c r="J245" i="3"/>
  <c r="K236" i="3"/>
  <c r="J236" i="3"/>
  <c r="E236" i="3"/>
  <c r="K235" i="3"/>
  <c r="J235" i="3"/>
  <c r="E235" i="3"/>
  <c r="K234" i="3"/>
  <c r="B234" i="3" s="1"/>
  <c r="J234" i="3"/>
  <c r="E234" i="3"/>
  <c r="K238" i="3"/>
  <c r="J238" i="3"/>
  <c r="E233" i="3"/>
  <c r="J233" i="3"/>
  <c r="K233" i="3"/>
  <c r="J239" i="3"/>
  <c r="K239" i="3"/>
  <c r="J240" i="3"/>
  <c r="K240" i="3"/>
  <c r="J241" i="3"/>
  <c r="K241" i="3"/>
  <c r="J242" i="3"/>
  <c r="K242" i="3"/>
  <c r="J243" i="3"/>
  <c r="K243" i="3"/>
  <c r="J244" i="3"/>
  <c r="K244" i="3"/>
  <c r="K232" i="3"/>
  <c r="J232" i="3"/>
  <c r="E232" i="3"/>
  <c r="K231" i="3"/>
  <c r="B231" i="3" s="1"/>
  <c r="J231" i="3"/>
  <c r="E231" i="3"/>
  <c r="E163" i="3"/>
  <c r="J192" i="3"/>
  <c r="K192" i="3"/>
  <c r="J193" i="3"/>
  <c r="K193" i="3"/>
  <c r="J194" i="3"/>
  <c r="K194" i="3"/>
  <c r="J195" i="3"/>
  <c r="K195" i="3"/>
  <c r="J196" i="3"/>
  <c r="K196" i="3"/>
  <c r="J197" i="3"/>
  <c r="K197" i="3"/>
  <c r="J198" i="3"/>
  <c r="K198" i="3"/>
  <c r="J199" i="3"/>
  <c r="K199" i="3"/>
  <c r="J200" i="3"/>
  <c r="K200" i="3"/>
  <c r="J201" i="3"/>
  <c r="K201" i="3"/>
  <c r="J202" i="3"/>
  <c r="K202" i="3"/>
  <c r="J203" i="3"/>
  <c r="K203" i="3"/>
  <c r="J204" i="3"/>
  <c r="K204" i="3"/>
  <c r="J205" i="3"/>
  <c r="K205" i="3"/>
  <c r="J206" i="3"/>
  <c r="K206" i="3"/>
  <c r="J207" i="3"/>
  <c r="K207" i="3"/>
  <c r="J208" i="3"/>
  <c r="K208" i="3"/>
  <c r="K191" i="3"/>
  <c r="J191" i="3"/>
  <c r="K190" i="3"/>
  <c r="J190" i="3"/>
  <c r="K189" i="3"/>
  <c r="B189" i="3" s="1"/>
  <c r="J189" i="3"/>
  <c r="K228" i="3"/>
  <c r="J228" i="3"/>
  <c r="K227" i="3"/>
  <c r="J227" i="3"/>
  <c r="K226" i="3"/>
  <c r="J226" i="3"/>
  <c r="K225" i="3"/>
  <c r="J225" i="3"/>
  <c r="K224" i="3"/>
  <c r="J224" i="3"/>
  <c r="K223" i="3"/>
  <c r="J223" i="3"/>
  <c r="K222" i="3"/>
  <c r="J222" i="3"/>
  <c r="K221" i="3"/>
  <c r="J221" i="3"/>
  <c r="K220" i="3"/>
  <c r="J220" i="3"/>
  <c r="K219" i="3"/>
  <c r="J219" i="3"/>
  <c r="K218" i="3"/>
  <c r="J218" i="3"/>
  <c r="K217" i="3"/>
  <c r="J217" i="3"/>
  <c r="K216" i="3"/>
  <c r="J216" i="3"/>
  <c r="K215" i="3"/>
  <c r="J215" i="3"/>
  <c r="K214" i="3"/>
  <c r="J214" i="3"/>
  <c r="K213" i="3"/>
  <c r="J213" i="3"/>
  <c r="K212" i="3"/>
  <c r="J212" i="3"/>
  <c r="K211" i="3"/>
  <c r="J211" i="3"/>
  <c r="K210" i="3"/>
  <c r="J210" i="3"/>
  <c r="K209" i="3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J209" i="3"/>
  <c r="K167" i="3"/>
  <c r="J167" i="3"/>
  <c r="E167" i="3"/>
  <c r="K166" i="3"/>
  <c r="J166" i="3"/>
  <c r="E166" i="3"/>
  <c r="K165" i="3"/>
  <c r="J165" i="3"/>
  <c r="E165" i="3"/>
  <c r="K164" i="3"/>
  <c r="J164" i="3"/>
  <c r="E164" i="3"/>
  <c r="K163" i="3"/>
  <c r="B163" i="3" s="1"/>
  <c r="J163" i="3"/>
  <c r="F91" i="6"/>
  <c r="F90" i="6"/>
  <c r="M90" i="6" s="1"/>
  <c r="Q90" i="6" s="1"/>
  <c r="O114" i="6"/>
  <c r="N114" i="6"/>
  <c r="K114" i="6"/>
  <c r="P114" i="6" s="1"/>
  <c r="O113" i="6"/>
  <c r="N113" i="6"/>
  <c r="K113" i="6"/>
  <c r="P113" i="6" s="1"/>
  <c r="O112" i="6"/>
  <c r="N112" i="6"/>
  <c r="K112" i="6"/>
  <c r="P112" i="6" s="1"/>
  <c r="O111" i="6"/>
  <c r="N111" i="6"/>
  <c r="K111" i="6"/>
  <c r="P111" i="6" s="1"/>
  <c r="O110" i="6"/>
  <c r="N110" i="6"/>
  <c r="K110" i="6"/>
  <c r="P110" i="6" s="1"/>
  <c r="O109" i="6"/>
  <c r="N109" i="6"/>
  <c r="K109" i="6"/>
  <c r="P109" i="6" s="1"/>
  <c r="O108" i="6"/>
  <c r="N108" i="6"/>
  <c r="K108" i="6"/>
  <c r="P108" i="6" s="1"/>
  <c r="O107" i="6"/>
  <c r="N107" i="6"/>
  <c r="K107" i="6"/>
  <c r="P107" i="6" s="1"/>
  <c r="O106" i="6"/>
  <c r="N106" i="6"/>
  <c r="K106" i="6"/>
  <c r="P106" i="6" s="1"/>
  <c r="O105" i="6"/>
  <c r="N105" i="6"/>
  <c r="K105" i="6"/>
  <c r="P105" i="6" s="1"/>
  <c r="O104" i="6"/>
  <c r="N104" i="6"/>
  <c r="K104" i="6"/>
  <c r="P104" i="6" s="1"/>
  <c r="O103" i="6"/>
  <c r="N103" i="6"/>
  <c r="K103" i="6"/>
  <c r="P103" i="6" s="1"/>
  <c r="O102" i="6"/>
  <c r="N102" i="6"/>
  <c r="K102" i="6"/>
  <c r="P102" i="6" s="1"/>
  <c r="O101" i="6"/>
  <c r="N101" i="6"/>
  <c r="K101" i="6"/>
  <c r="P101" i="6" s="1"/>
  <c r="O100" i="6"/>
  <c r="N100" i="6"/>
  <c r="K100" i="6"/>
  <c r="P100" i="6" s="1"/>
  <c r="O99" i="6"/>
  <c r="N99" i="6"/>
  <c r="K99" i="6"/>
  <c r="P99" i="6" s="1"/>
  <c r="O98" i="6"/>
  <c r="N98" i="6"/>
  <c r="K98" i="6"/>
  <c r="P98" i="6" s="1"/>
  <c r="O97" i="6"/>
  <c r="N97" i="6"/>
  <c r="K97" i="6"/>
  <c r="P97" i="6" s="1"/>
  <c r="O96" i="6"/>
  <c r="N96" i="6"/>
  <c r="K96" i="6"/>
  <c r="P96" i="6" s="1"/>
  <c r="O95" i="6"/>
  <c r="N95" i="6"/>
  <c r="K95" i="6"/>
  <c r="P95" i="6" s="1"/>
  <c r="O94" i="6"/>
  <c r="N94" i="6"/>
  <c r="K94" i="6"/>
  <c r="P94" i="6" s="1"/>
  <c r="O93" i="6"/>
  <c r="N93" i="6"/>
  <c r="K93" i="6"/>
  <c r="P93" i="6" s="1"/>
  <c r="O92" i="6"/>
  <c r="N92" i="6"/>
  <c r="K92" i="6"/>
  <c r="O91" i="6"/>
  <c r="N91" i="6"/>
  <c r="M91" i="6"/>
  <c r="K91" i="6"/>
  <c r="P91" i="6" s="1"/>
  <c r="O90" i="6"/>
  <c r="N90" i="6"/>
  <c r="K90" i="6"/>
  <c r="P90" i="6" s="1"/>
  <c r="L55" i="3"/>
  <c r="K55" i="3"/>
  <c r="J55" i="3"/>
  <c r="L54" i="3"/>
  <c r="K54" i="3"/>
  <c r="J54" i="3"/>
  <c r="L53" i="3"/>
  <c r="K53" i="3"/>
  <c r="J53" i="3"/>
  <c r="L52" i="3"/>
  <c r="K52" i="3"/>
  <c r="J52" i="3"/>
  <c r="L51" i="3"/>
  <c r="K51" i="3"/>
  <c r="J51" i="3"/>
  <c r="L50" i="3"/>
  <c r="K50" i="3"/>
  <c r="J50" i="3"/>
  <c r="L49" i="3"/>
  <c r="K49" i="3"/>
  <c r="J49" i="3"/>
  <c r="L48" i="3"/>
  <c r="K48" i="3"/>
  <c r="J48" i="3"/>
  <c r="L47" i="3"/>
  <c r="K47" i="3"/>
  <c r="J47" i="3"/>
  <c r="L46" i="3"/>
  <c r="K46" i="3"/>
  <c r="J46" i="3"/>
  <c r="L45" i="3"/>
  <c r="K45" i="3"/>
  <c r="J45" i="3"/>
  <c r="L44" i="3"/>
  <c r="K44" i="3"/>
  <c r="J44" i="3"/>
  <c r="L43" i="3"/>
  <c r="K43" i="3"/>
  <c r="J43" i="3"/>
  <c r="L42" i="3"/>
  <c r="K42" i="3"/>
  <c r="J42" i="3"/>
  <c r="L41" i="3"/>
  <c r="K41" i="3"/>
  <c r="J41" i="3"/>
  <c r="L40" i="3"/>
  <c r="K40" i="3"/>
  <c r="J40" i="3"/>
  <c r="L39" i="3"/>
  <c r="K39" i="3"/>
  <c r="J39" i="3"/>
  <c r="L38" i="3"/>
  <c r="K38" i="3"/>
  <c r="J38" i="3"/>
  <c r="L37" i="3"/>
  <c r="K37" i="3"/>
  <c r="J37" i="3"/>
  <c r="L36" i="3"/>
  <c r="K36" i="3"/>
  <c r="J36" i="3"/>
  <c r="L35" i="3"/>
  <c r="K35" i="3"/>
  <c r="J35" i="3"/>
  <c r="L34" i="3"/>
  <c r="K34" i="3"/>
  <c r="J34" i="3"/>
  <c r="L33" i="3"/>
  <c r="K33" i="3"/>
  <c r="J33" i="3"/>
  <c r="L32" i="3"/>
  <c r="K32" i="3"/>
  <c r="J32" i="3"/>
  <c r="L31" i="3"/>
  <c r="K31" i="3"/>
  <c r="B31" i="3" s="1"/>
  <c r="J31" i="3"/>
  <c r="D90" i="6" l="1"/>
  <c r="H125" i="3"/>
  <c r="H113" i="3"/>
  <c r="H130" i="3"/>
  <c r="H118" i="3"/>
  <c r="H106" i="3"/>
  <c r="H123" i="3"/>
  <c r="H111" i="3"/>
  <c r="H128" i="3"/>
  <c r="H116" i="3"/>
  <c r="H121" i="3"/>
  <c r="H109" i="3"/>
  <c r="H126" i="3"/>
  <c r="H114" i="3"/>
  <c r="H124" i="3"/>
  <c r="H119" i="3"/>
  <c r="H107" i="3"/>
  <c r="H129" i="3"/>
  <c r="H117" i="3"/>
  <c r="H112" i="3"/>
  <c r="H122" i="3"/>
  <c r="H110" i="3"/>
  <c r="H127" i="3"/>
  <c r="H115" i="3"/>
  <c r="H120" i="3"/>
  <c r="H108" i="3"/>
  <c r="H42" i="3"/>
  <c r="H158" i="3"/>
  <c r="H215" i="3"/>
  <c r="H194" i="3"/>
  <c r="H176" i="3"/>
  <c r="H291" i="3"/>
  <c r="H298" i="3"/>
  <c r="H101" i="3"/>
  <c r="H89" i="3"/>
  <c r="H94" i="3"/>
  <c r="H82" i="3"/>
  <c r="H99" i="3"/>
  <c r="H87" i="3"/>
  <c r="H104" i="3"/>
  <c r="H92" i="3"/>
  <c r="H97" i="3"/>
  <c r="H85" i="3"/>
  <c r="H100" i="3"/>
  <c r="H88" i="3"/>
  <c r="H102" i="3"/>
  <c r="H90" i="3"/>
  <c r="H95" i="3"/>
  <c r="H83" i="3"/>
  <c r="H105" i="3"/>
  <c r="H93" i="3"/>
  <c r="H81" i="3"/>
  <c r="H98" i="3"/>
  <c r="H86" i="3"/>
  <c r="H103" i="3"/>
  <c r="H91" i="3"/>
  <c r="H96" i="3"/>
  <c r="H84" i="3"/>
  <c r="H41" i="3"/>
  <c r="H167" i="3"/>
  <c r="H214" i="3"/>
  <c r="H193" i="3"/>
  <c r="H171" i="3"/>
  <c r="H290" i="3"/>
  <c r="H295" i="3"/>
  <c r="H77" i="3"/>
  <c r="H65" i="3"/>
  <c r="H70" i="3"/>
  <c r="H58" i="3"/>
  <c r="H64" i="3"/>
  <c r="H75" i="3"/>
  <c r="H63" i="3"/>
  <c r="H80" i="3"/>
  <c r="H68" i="3"/>
  <c r="H56" i="3"/>
  <c r="H73" i="3"/>
  <c r="H61" i="3"/>
  <c r="H78" i="3"/>
  <c r="H66" i="3"/>
  <c r="H71" i="3"/>
  <c r="H59" i="3"/>
  <c r="H69" i="3"/>
  <c r="H57" i="3"/>
  <c r="H74" i="3"/>
  <c r="H62" i="3"/>
  <c r="H79" i="3"/>
  <c r="H67" i="3"/>
  <c r="H76" i="3"/>
  <c r="H72" i="3"/>
  <c r="H60" i="3"/>
  <c r="H54" i="3"/>
  <c r="H39" i="3"/>
  <c r="H159" i="3"/>
  <c r="H212" i="3"/>
  <c r="H190" i="3"/>
  <c r="H231" i="3"/>
  <c r="H284" i="3"/>
  <c r="H280" i="3"/>
  <c r="H53" i="3"/>
  <c r="H38" i="3"/>
  <c r="H302" i="3"/>
  <c r="H52" i="3"/>
  <c r="H37" i="3"/>
  <c r="H276" i="3"/>
  <c r="H50" i="3"/>
  <c r="H33" i="3"/>
  <c r="H225" i="3"/>
  <c r="H203" i="3"/>
  <c r="H182" i="3"/>
  <c r="H232" i="3"/>
  <c r="H261" i="3"/>
  <c r="H46" i="3"/>
  <c r="H30" i="3"/>
  <c r="H219" i="3"/>
  <c r="H201" i="3"/>
  <c r="H179" i="3"/>
  <c r="H244" i="3"/>
  <c r="H256" i="3"/>
  <c r="H294" i="3"/>
  <c r="H149" i="3"/>
  <c r="H137" i="3"/>
  <c r="H154" i="3"/>
  <c r="H142" i="3"/>
  <c r="H147" i="3"/>
  <c r="H135" i="3"/>
  <c r="H152" i="3"/>
  <c r="H140" i="3"/>
  <c r="H145" i="3"/>
  <c r="H133" i="3"/>
  <c r="H150" i="3"/>
  <c r="H138" i="3"/>
  <c r="H155" i="3"/>
  <c r="H143" i="3"/>
  <c r="H131" i="3"/>
  <c r="H148" i="3"/>
  <c r="H136" i="3"/>
  <c r="H153" i="3"/>
  <c r="H141" i="3"/>
  <c r="H146" i="3"/>
  <c r="H134" i="3"/>
  <c r="H151" i="3"/>
  <c r="H139" i="3"/>
  <c r="H144" i="3"/>
  <c r="H132" i="3"/>
  <c r="H45" i="3"/>
  <c r="H29" i="3"/>
  <c r="H218" i="3"/>
  <c r="H200" i="3"/>
  <c r="H178" i="3"/>
  <c r="H243" i="3"/>
  <c r="H268" i="3"/>
  <c r="H282" i="3"/>
  <c r="H44" i="3"/>
  <c r="H18" i="3"/>
  <c r="H217" i="3"/>
  <c r="H195" i="3"/>
  <c r="H177" i="3"/>
  <c r="H265" i="3"/>
  <c r="H279" i="3"/>
  <c r="Q91" i="6"/>
  <c r="F327" i="6"/>
  <c r="F328" i="6" s="1"/>
  <c r="F329" i="6"/>
  <c r="P92" i="6"/>
  <c r="D91" i="6"/>
  <c r="D92" i="6" s="1"/>
  <c r="D93" i="6" s="1"/>
  <c r="D94" i="6" s="1"/>
  <c r="D95" i="6" s="1"/>
  <c r="D96" i="6" s="1"/>
  <c r="D97" i="6" s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A109" i="3"/>
  <c r="B110" i="3"/>
  <c r="A133" i="3"/>
  <c r="B134" i="3"/>
  <c r="B59" i="3"/>
  <c r="A58" i="3"/>
  <c r="B428" i="3"/>
  <c r="A428" i="3" s="1"/>
  <c r="A476" i="3"/>
  <c r="A83" i="3"/>
  <c r="B84" i="3"/>
  <c r="H10" i="3"/>
  <c r="H21" i="3"/>
  <c r="H9" i="3"/>
  <c r="H247" i="3"/>
  <c r="H6" i="3"/>
  <c r="H20" i="3"/>
  <c r="H487" i="3"/>
  <c r="H484" i="3"/>
  <c r="H493" i="3"/>
  <c r="H475" i="3"/>
  <c r="H492" i="3"/>
  <c r="H474" i="3"/>
  <c r="H490" i="3"/>
  <c r="H495" i="3"/>
  <c r="H489" i="3"/>
  <c r="H486" i="3"/>
  <c r="H483" i="3"/>
  <c r="H480" i="3"/>
  <c r="H477" i="3"/>
  <c r="H478" i="3"/>
  <c r="H378" i="3"/>
  <c r="H496" i="3"/>
  <c r="H481" i="3"/>
  <c r="H332" i="3"/>
  <c r="H335" i="3"/>
  <c r="H306" i="3"/>
  <c r="H334" i="3"/>
  <c r="H305" i="3"/>
  <c r="H333" i="3"/>
  <c r="H304" i="3"/>
  <c r="H22" i="3"/>
  <c r="H8" i="3"/>
  <c r="H246" i="3"/>
  <c r="H258" i="3"/>
  <c r="H273" i="3"/>
  <c r="H288" i="3"/>
  <c r="H55" i="3"/>
  <c r="H43" i="3"/>
  <c r="H31" i="3"/>
  <c r="H19" i="3"/>
  <c r="H7" i="3"/>
  <c r="H228" i="3"/>
  <c r="H216" i="3"/>
  <c r="H204" i="3"/>
  <c r="H192" i="3"/>
  <c r="H180" i="3"/>
  <c r="H236" i="3"/>
  <c r="H285" i="3"/>
  <c r="H264" i="3"/>
  <c r="H28" i="3"/>
  <c r="H166" i="3"/>
  <c r="H259" i="3"/>
  <c r="H274" i="3"/>
  <c r="H289" i="3"/>
  <c r="H552" i="3"/>
  <c r="H549" i="3"/>
  <c r="H546" i="3"/>
  <c r="H543" i="3"/>
  <c r="H540" i="3"/>
  <c r="H537" i="3"/>
  <c r="H534" i="3"/>
  <c r="H531" i="3"/>
  <c r="H551" i="3"/>
  <c r="H539" i="3"/>
  <c r="H554" i="3"/>
  <c r="H542" i="3"/>
  <c r="H533" i="3"/>
  <c r="H548" i="3"/>
  <c r="H545" i="3"/>
  <c r="H536" i="3"/>
  <c r="H553" i="3"/>
  <c r="H550" i="3"/>
  <c r="H547" i="3"/>
  <c r="H544" i="3"/>
  <c r="H541" i="3"/>
  <c r="H538" i="3"/>
  <c r="H535" i="3"/>
  <c r="H532" i="3"/>
  <c r="H318" i="3"/>
  <c r="H325" i="3"/>
  <c r="H319" i="3"/>
  <c r="H324" i="3"/>
  <c r="H322" i="3"/>
  <c r="H321" i="3"/>
  <c r="H323" i="3"/>
  <c r="H320" i="3"/>
  <c r="H317" i="3"/>
  <c r="H16" i="3"/>
  <c r="H515" i="3"/>
  <c r="H524" i="3"/>
  <c r="H509" i="3"/>
  <c r="H518" i="3"/>
  <c r="H527" i="3"/>
  <c r="H512" i="3"/>
  <c r="H521" i="3"/>
  <c r="H530" i="3"/>
  <c r="H510" i="3"/>
  <c r="H513" i="3"/>
  <c r="H516" i="3"/>
  <c r="H519" i="3"/>
  <c r="H522" i="3"/>
  <c r="H525" i="3"/>
  <c r="H528" i="3"/>
  <c r="H508" i="3"/>
  <c r="H511" i="3"/>
  <c r="H514" i="3"/>
  <c r="H517" i="3"/>
  <c r="H520" i="3"/>
  <c r="H523" i="3"/>
  <c r="H526" i="3"/>
  <c r="H529" i="3"/>
  <c r="H311" i="3"/>
  <c r="H313" i="3"/>
  <c r="H316" i="3"/>
  <c r="H310" i="3"/>
  <c r="H308" i="3"/>
  <c r="H309" i="3"/>
  <c r="H315" i="3"/>
  <c r="H312" i="3"/>
  <c r="H314" i="3"/>
  <c r="H15" i="3"/>
  <c r="H377" i="3"/>
  <c r="H453" i="3"/>
  <c r="H459" i="3"/>
  <c r="H468" i="3"/>
  <c r="H462" i="3"/>
  <c r="H451" i="3"/>
  <c r="H456" i="3"/>
  <c r="H465" i="3"/>
  <c r="H471" i="3"/>
  <c r="H450" i="3"/>
  <c r="H454" i="3"/>
  <c r="H457" i="3"/>
  <c r="H460" i="3"/>
  <c r="H463" i="3"/>
  <c r="H466" i="3"/>
  <c r="H469" i="3"/>
  <c r="H472" i="3"/>
  <c r="H330" i="3"/>
  <c r="H329" i="3"/>
  <c r="H331" i="3"/>
  <c r="H328" i="3"/>
  <c r="H303" i="3"/>
  <c r="H26" i="3"/>
  <c r="H14" i="3"/>
  <c r="H164" i="3"/>
  <c r="H223" i="3"/>
  <c r="H199" i="3"/>
  <c r="H187" i="3"/>
  <c r="H175" i="3"/>
  <c r="H238" i="3"/>
  <c r="H240" i="3"/>
  <c r="H271" i="3"/>
  <c r="H497" i="3"/>
  <c r="H494" i="3"/>
  <c r="H491" i="3"/>
  <c r="H488" i="3"/>
  <c r="H485" i="3"/>
  <c r="H482" i="3"/>
  <c r="H479" i="3"/>
  <c r="H476" i="3"/>
  <c r="H430" i="3"/>
  <c r="H393" i="3"/>
  <c r="H448" i="3"/>
  <c r="H445" i="3"/>
  <c r="H442" i="3"/>
  <c r="H439" i="3"/>
  <c r="H436" i="3"/>
  <c r="H433" i="3"/>
  <c r="H427" i="3"/>
  <c r="H424" i="3"/>
  <c r="H396" i="3"/>
  <c r="H390" i="3"/>
  <c r="H447" i="3"/>
  <c r="H444" i="3"/>
  <c r="H441" i="3"/>
  <c r="H438" i="3"/>
  <c r="H435" i="3"/>
  <c r="H432" i="3"/>
  <c r="H429" i="3"/>
  <c r="H426" i="3"/>
  <c r="H395" i="3"/>
  <c r="H392" i="3"/>
  <c r="H389" i="3"/>
  <c r="H446" i="3"/>
  <c r="H443" i="3"/>
  <c r="H440" i="3"/>
  <c r="H437" i="3"/>
  <c r="H434" i="3"/>
  <c r="H431" i="3"/>
  <c r="H428" i="3"/>
  <c r="H425" i="3"/>
  <c r="H397" i="3"/>
  <c r="H394" i="3"/>
  <c r="H391" i="3"/>
  <c r="H369" i="3"/>
  <c r="H357" i="3"/>
  <c r="H372" i="3"/>
  <c r="H366" i="3"/>
  <c r="H363" i="3"/>
  <c r="H360" i="3"/>
  <c r="H374" i="3"/>
  <c r="H371" i="3"/>
  <c r="H368" i="3"/>
  <c r="H365" i="3"/>
  <c r="H362" i="3"/>
  <c r="H359" i="3"/>
  <c r="H356" i="3"/>
  <c r="H373" i="3"/>
  <c r="H370" i="3"/>
  <c r="H367" i="3"/>
  <c r="H364" i="3"/>
  <c r="H361" i="3"/>
  <c r="H358" i="3"/>
  <c r="H25" i="3"/>
  <c r="H13" i="3"/>
  <c r="H163" i="3"/>
  <c r="H222" i="3"/>
  <c r="H210" i="3"/>
  <c r="H186" i="3"/>
  <c r="H174" i="3"/>
  <c r="H251" i="3"/>
  <c r="H239" i="3"/>
  <c r="H270" i="3"/>
  <c r="H27" i="3"/>
  <c r="H165" i="3"/>
  <c r="H241" i="3"/>
  <c r="H500" i="3"/>
  <c r="H498" i="3"/>
  <c r="H499" i="3"/>
  <c r="H501" i="3"/>
  <c r="H502" i="3"/>
  <c r="H503" i="3"/>
  <c r="H504" i="3"/>
  <c r="H505" i="3"/>
  <c r="H48" i="3"/>
  <c r="H36" i="3"/>
  <c r="H24" i="3"/>
  <c r="H12" i="3"/>
  <c r="H162" i="3"/>
  <c r="H221" i="3"/>
  <c r="H209" i="3"/>
  <c r="H197" i="3"/>
  <c r="H185" i="3"/>
  <c r="H250" i="3"/>
  <c r="H254" i="3"/>
  <c r="H269" i="3"/>
  <c r="H266" i="3"/>
  <c r="H257" i="3"/>
  <c r="H272" i="3"/>
  <c r="H278" i="3"/>
  <c r="H281" i="3"/>
  <c r="H293" i="3"/>
  <c r="H296" i="3"/>
  <c r="H287" i="3"/>
  <c r="H301" i="3"/>
  <c r="H17" i="3"/>
  <c r="H452" i="3"/>
  <c r="H455" i="3"/>
  <c r="H458" i="3"/>
  <c r="H461" i="3"/>
  <c r="H464" i="3"/>
  <c r="H467" i="3"/>
  <c r="H470" i="3"/>
  <c r="H473" i="3"/>
  <c r="H386" i="3"/>
  <c r="H407" i="3"/>
  <c r="H403" i="3"/>
  <c r="H406" i="3"/>
  <c r="H409" i="3"/>
  <c r="H412" i="3"/>
  <c r="H415" i="3"/>
  <c r="H418" i="3"/>
  <c r="H421" i="3"/>
  <c r="H381" i="3"/>
  <c r="H400" i="3"/>
  <c r="H388" i="3"/>
  <c r="H401" i="3"/>
  <c r="H422" i="3"/>
  <c r="H383" i="3"/>
  <c r="H410" i="3"/>
  <c r="H399" i="3"/>
  <c r="H387" i="3"/>
  <c r="H402" i="3"/>
  <c r="H408" i="3"/>
  <c r="H411" i="3"/>
  <c r="H417" i="3"/>
  <c r="H420" i="3"/>
  <c r="H413" i="3"/>
  <c r="H382" i="3"/>
  <c r="H380" i="3"/>
  <c r="H405" i="3"/>
  <c r="H414" i="3"/>
  <c r="H423" i="3"/>
  <c r="H416" i="3"/>
  <c r="H384" i="3"/>
  <c r="H404" i="3"/>
  <c r="H419" i="3"/>
  <c r="H385" i="3"/>
  <c r="H338" i="3"/>
  <c r="H351" i="3"/>
  <c r="H345" i="3"/>
  <c r="H339" i="3"/>
  <c r="H350" i="3"/>
  <c r="H354" i="3"/>
  <c r="H348" i="3"/>
  <c r="H342" i="3"/>
  <c r="H353" i="3"/>
  <c r="H341" i="3"/>
  <c r="H347" i="3"/>
  <c r="H344" i="3"/>
  <c r="H355" i="3"/>
  <c r="H352" i="3"/>
  <c r="H349" i="3"/>
  <c r="H346" i="3"/>
  <c r="H343" i="3"/>
  <c r="H340" i="3"/>
  <c r="H337" i="3"/>
  <c r="H47" i="3"/>
  <c r="H23" i="3"/>
  <c r="H161" i="3"/>
  <c r="H220" i="3"/>
  <c r="H208" i="3"/>
  <c r="H196" i="3"/>
  <c r="H184" i="3"/>
  <c r="H172" i="3"/>
  <c r="H249" i="3"/>
  <c r="H292" i="3"/>
  <c r="H262" i="3"/>
  <c r="B455" i="3"/>
  <c r="A454" i="3"/>
  <c r="B535" i="3"/>
  <c r="A534" i="3"/>
  <c r="B402" i="3"/>
  <c r="A401" i="3"/>
  <c r="A477" i="3"/>
  <c r="B478" i="3"/>
  <c r="A391" i="3"/>
  <c r="B392" i="3"/>
  <c r="A381" i="3"/>
  <c r="B382" i="3"/>
  <c r="B334" i="3"/>
  <c r="A333" i="3"/>
  <c r="A329" i="3"/>
  <c r="B330" i="3"/>
  <c r="B306" i="3"/>
  <c r="B302" i="3"/>
  <c r="B258" i="3"/>
  <c r="B267" i="3"/>
  <c r="B264" i="3"/>
  <c r="B235" i="3"/>
  <c r="A235" i="3" s="1"/>
  <c r="B255" i="3"/>
  <c r="B256" i="3" s="1"/>
  <c r="B269" i="3" s="1"/>
  <c r="A245" i="3"/>
  <c r="B246" i="3"/>
  <c r="A234" i="3"/>
  <c r="A189" i="3"/>
  <c r="B190" i="3"/>
  <c r="A163" i="3"/>
  <c r="B164" i="3"/>
  <c r="A31" i="3"/>
  <c r="R91" i="6"/>
  <c r="R90" i="6"/>
  <c r="B32" i="3"/>
  <c r="B33" i="3" s="1"/>
  <c r="J7" i="3"/>
  <c r="K7" i="3"/>
  <c r="L7" i="3"/>
  <c r="J8" i="3"/>
  <c r="K8" i="3"/>
  <c r="L8" i="3"/>
  <c r="J9" i="3"/>
  <c r="K9" i="3"/>
  <c r="L9" i="3"/>
  <c r="J10" i="3"/>
  <c r="K10" i="3"/>
  <c r="L10" i="3"/>
  <c r="J11" i="3"/>
  <c r="K11" i="3"/>
  <c r="L11" i="3"/>
  <c r="J12" i="3"/>
  <c r="K12" i="3"/>
  <c r="L12" i="3"/>
  <c r="J13" i="3"/>
  <c r="K13" i="3"/>
  <c r="L13" i="3"/>
  <c r="J14" i="3"/>
  <c r="K14" i="3"/>
  <c r="L14" i="3"/>
  <c r="J15" i="3"/>
  <c r="K15" i="3"/>
  <c r="L15" i="3"/>
  <c r="J16" i="3"/>
  <c r="K16" i="3"/>
  <c r="L16" i="3"/>
  <c r="J17" i="3"/>
  <c r="K17" i="3"/>
  <c r="L17" i="3"/>
  <c r="J18" i="3"/>
  <c r="K18" i="3"/>
  <c r="L18" i="3"/>
  <c r="J19" i="3"/>
  <c r="K19" i="3"/>
  <c r="L19" i="3"/>
  <c r="J20" i="3"/>
  <c r="K20" i="3"/>
  <c r="L20" i="3"/>
  <c r="J21" i="3"/>
  <c r="K21" i="3"/>
  <c r="L21" i="3"/>
  <c r="J22" i="3"/>
  <c r="K22" i="3"/>
  <c r="L22" i="3"/>
  <c r="J23" i="3"/>
  <c r="K23" i="3"/>
  <c r="L23" i="3"/>
  <c r="J24" i="3"/>
  <c r="K24" i="3"/>
  <c r="L24" i="3"/>
  <c r="J25" i="3"/>
  <c r="K25" i="3"/>
  <c r="L25" i="3"/>
  <c r="J26" i="3"/>
  <c r="K26" i="3"/>
  <c r="L26" i="3"/>
  <c r="J27" i="3"/>
  <c r="K27" i="3"/>
  <c r="L27" i="3"/>
  <c r="J28" i="3"/>
  <c r="K28" i="3"/>
  <c r="L28" i="3"/>
  <c r="J29" i="3"/>
  <c r="K29" i="3"/>
  <c r="L29" i="3"/>
  <c r="J30" i="3"/>
  <c r="K30" i="3"/>
  <c r="L30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K8" i="6"/>
  <c r="P8" i="6" s="1"/>
  <c r="N8" i="6"/>
  <c r="O8" i="6"/>
  <c r="K9" i="6"/>
  <c r="P9" i="6" s="1"/>
  <c r="N9" i="6"/>
  <c r="O9" i="6"/>
  <c r="K10" i="6"/>
  <c r="P10" i="6" s="1"/>
  <c r="N10" i="6"/>
  <c r="O10" i="6"/>
  <c r="K11" i="6"/>
  <c r="P11" i="6" s="1"/>
  <c r="N11" i="6"/>
  <c r="O11" i="6"/>
  <c r="K12" i="6"/>
  <c r="P12" i="6" s="1"/>
  <c r="N12" i="6"/>
  <c r="O12" i="6"/>
  <c r="K13" i="6"/>
  <c r="P13" i="6" s="1"/>
  <c r="N13" i="6"/>
  <c r="O13" i="6"/>
  <c r="K14" i="6"/>
  <c r="P14" i="6" s="1"/>
  <c r="N14" i="6"/>
  <c r="O14" i="6"/>
  <c r="K15" i="6"/>
  <c r="P15" i="6" s="1"/>
  <c r="N15" i="6"/>
  <c r="O15" i="6"/>
  <c r="K16" i="6"/>
  <c r="P16" i="6" s="1"/>
  <c r="N16" i="6"/>
  <c r="O16" i="6"/>
  <c r="K17" i="6"/>
  <c r="P17" i="6" s="1"/>
  <c r="N17" i="6"/>
  <c r="O17" i="6"/>
  <c r="K18" i="6"/>
  <c r="P18" i="6" s="1"/>
  <c r="N18" i="6"/>
  <c r="O18" i="6"/>
  <c r="K19" i="6"/>
  <c r="P19" i="6" s="1"/>
  <c r="N19" i="6"/>
  <c r="O19" i="6"/>
  <c r="K20" i="6"/>
  <c r="P20" i="6" s="1"/>
  <c r="N20" i="6"/>
  <c r="O20" i="6"/>
  <c r="K21" i="6"/>
  <c r="P21" i="6" s="1"/>
  <c r="N21" i="6"/>
  <c r="O21" i="6"/>
  <c r="K22" i="6"/>
  <c r="P22" i="6" s="1"/>
  <c r="N22" i="6"/>
  <c r="O22" i="6"/>
  <c r="K23" i="6"/>
  <c r="P23" i="6" s="1"/>
  <c r="N23" i="6"/>
  <c r="O23" i="6"/>
  <c r="K24" i="6"/>
  <c r="P24" i="6" s="1"/>
  <c r="N24" i="6"/>
  <c r="O24" i="6"/>
  <c r="K25" i="6"/>
  <c r="P25" i="6" s="1"/>
  <c r="N25" i="6"/>
  <c r="O25" i="6"/>
  <c r="K26" i="6"/>
  <c r="P26" i="6" s="1"/>
  <c r="N26" i="6"/>
  <c r="O26" i="6"/>
  <c r="K27" i="6"/>
  <c r="P27" i="6" s="1"/>
  <c r="N27" i="6"/>
  <c r="O27" i="6"/>
  <c r="K28" i="6"/>
  <c r="P28" i="6" s="1"/>
  <c r="N28" i="6"/>
  <c r="O28" i="6"/>
  <c r="K29" i="6"/>
  <c r="P29" i="6" s="1"/>
  <c r="N29" i="6"/>
  <c r="O29" i="6"/>
  <c r="K30" i="6"/>
  <c r="P30" i="6" s="1"/>
  <c r="N30" i="6"/>
  <c r="O30" i="6"/>
  <c r="F37" i="6"/>
  <c r="E6" i="3"/>
  <c r="O7" i="6"/>
  <c r="N7" i="6"/>
  <c r="M7" i="6"/>
  <c r="K7" i="6"/>
  <c r="P7" i="6" s="1"/>
  <c r="O6" i="6"/>
  <c r="N6" i="6"/>
  <c r="M6" i="6"/>
  <c r="Q6" i="6" s="1"/>
  <c r="K6" i="6"/>
  <c r="P6" i="6" s="1"/>
  <c r="L6" i="3"/>
  <c r="K6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A30" i="3" s="1"/>
  <c r="J6" i="3"/>
  <c r="J171" i="3"/>
  <c r="K171" i="3"/>
  <c r="J172" i="3"/>
  <c r="K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79" i="3"/>
  <c r="K179" i="3"/>
  <c r="J180" i="3"/>
  <c r="K180" i="3"/>
  <c r="J181" i="3"/>
  <c r="K181" i="3"/>
  <c r="E182" i="3"/>
  <c r="J182" i="3"/>
  <c r="K182" i="3"/>
  <c r="J183" i="3"/>
  <c r="K183" i="3"/>
  <c r="J184" i="3"/>
  <c r="K184" i="3"/>
  <c r="J185" i="3"/>
  <c r="K185" i="3"/>
  <c r="J186" i="3"/>
  <c r="K186" i="3"/>
  <c r="J187" i="3"/>
  <c r="K187" i="3"/>
  <c r="J188" i="3"/>
  <c r="K188" i="3"/>
  <c r="K170" i="3"/>
  <c r="J170" i="3"/>
  <c r="K169" i="3"/>
  <c r="J169" i="3"/>
  <c r="K162" i="3"/>
  <c r="J162" i="3"/>
  <c r="K161" i="3"/>
  <c r="J161" i="3"/>
  <c r="K160" i="3"/>
  <c r="J160" i="3"/>
  <c r="K159" i="3"/>
  <c r="J159" i="3"/>
  <c r="E159" i="3"/>
  <c r="E160" i="3"/>
  <c r="E161" i="3"/>
  <c r="E162" i="3"/>
  <c r="E158" i="3"/>
  <c r="G18" i="5"/>
  <c r="G21" i="5"/>
  <c r="K158" i="3"/>
  <c r="B158" i="3" s="1"/>
  <c r="B159" i="3" s="1"/>
  <c r="E127" i="3" l="1"/>
  <c r="E115" i="3"/>
  <c r="E114" i="3"/>
  <c r="E120" i="3"/>
  <c r="E108" i="3"/>
  <c r="E125" i="3"/>
  <c r="E113" i="3"/>
  <c r="E130" i="3"/>
  <c r="E118" i="3"/>
  <c r="E106" i="3"/>
  <c r="E123" i="3"/>
  <c r="E111" i="3"/>
  <c r="E126" i="3"/>
  <c r="E128" i="3"/>
  <c r="E116" i="3"/>
  <c r="E121" i="3"/>
  <c r="E109" i="3"/>
  <c r="E119" i="3"/>
  <c r="E107" i="3"/>
  <c r="E124" i="3"/>
  <c r="E112" i="3"/>
  <c r="E129" i="3"/>
  <c r="E117" i="3"/>
  <c r="E122" i="3"/>
  <c r="E110" i="3"/>
  <c r="E79" i="3"/>
  <c r="E67" i="3"/>
  <c r="E78" i="3"/>
  <c r="E72" i="3"/>
  <c r="E60" i="3"/>
  <c r="E77" i="3"/>
  <c r="E65" i="3"/>
  <c r="E66" i="3"/>
  <c r="E70" i="3"/>
  <c r="E58" i="3"/>
  <c r="E75" i="3"/>
  <c r="E63" i="3"/>
  <c r="E80" i="3"/>
  <c r="E68" i="3"/>
  <c r="E56" i="3"/>
  <c r="E73" i="3"/>
  <c r="E61" i="3"/>
  <c r="E71" i="3"/>
  <c r="E59" i="3"/>
  <c r="E76" i="3"/>
  <c r="E64" i="3"/>
  <c r="E69" i="3"/>
  <c r="E57" i="3"/>
  <c r="E74" i="3"/>
  <c r="E62" i="3"/>
  <c r="B429" i="3"/>
  <c r="A429" i="3" s="1"/>
  <c r="F65" i="6"/>
  <c r="M65" i="6" s="1"/>
  <c r="Q65" i="6" s="1"/>
  <c r="R65" i="6" s="1"/>
  <c r="D109" i="3" s="1"/>
  <c r="D134" i="3" s="1"/>
  <c r="M37" i="6"/>
  <c r="Q37" i="6" s="1"/>
  <c r="R37" i="6" s="1"/>
  <c r="D59" i="3" s="1"/>
  <c r="D84" i="3" s="1"/>
  <c r="M8" i="6"/>
  <c r="Q8" i="6" s="1"/>
  <c r="R8" i="6" s="1"/>
  <c r="D8" i="3" s="1"/>
  <c r="D33" i="3" s="1"/>
  <c r="F92" i="6"/>
  <c r="M92" i="6" s="1"/>
  <c r="Q92" i="6" s="1"/>
  <c r="R92" i="6" s="1"/>
  <c r="F330" i="6"/>
  <c r="F331" i="6" s="1"/>
  <c r="F332" i="6"/>
  <c r="F38" i="6"/>
  <c r="F93" i="6"/>
  <c r="M93" i="6" s="1"/>
  <c r="Q93" i="6" s="1"/>
  <c r="R93" i="6" s="1"/>
  <c r="A134" i="3"/>
  <c r="B135" i="3"/>
  <c r="A110" i="3"/>
  <c r="B111" i="3"/>
  <c r="A84" i="3"/>
  <c r="B85" i="3"/>
  <c r="B60" i="3"/>
  <c r="A59" i="3"/>
  <c r="B456" i="3"/>
  <c r="A455" i="3"/>
  <c r="B536" i="3"/>
  <c r="A535" i="3"/>
  <c r="B403" i="3"/>
  <c r="A402" i="3"/>
  <c r="B479" i="3"/>
  <c r="A478" i="3"/>
  <c r="A392" i="3"/>
  <c r="B393" i="3"/>
  <c r="A382" i="3"/>
  <c r="B383" i="3"/>
  <c r="B335" i="3"/>
  <c r="B356" i="3" s="1"/>
  <c r="A334" i="3"/>
  <c r="B317" i="3"/>
  <c r="A330" i="3"/>
  <c r="B331" i="3"/>
  <c r="B303" i="3"/>
  <c r="B236" i="3"/>
  <c r="A236" i="3" s="1"/>
  <c r="E263" i="3"/>
  <c r="E264" i="3"/>
  <c r="E265" i="3"/>
  <c r="E175" i="3"/>
  <c r="E261" i="3"/>
  <c r="E291" i="3"/>
  <c r="E292" i="3"/>
  <c r="E262" i="3"/>
  <c r="E260" i="3"/>
  <c r="E275" i="3"/>
  <c r="E276" i="3"/>
  <c r="E277" i="3"/>
  <c r="E290" i="3"/>
  <c r="B259" i="3"/>
  <c r="B268" i="3"/>
  <c r="B265" i="3"/>
  <c r="E172" i="3"/>
  <c r="E227" i="3"/>
  <c r="E215" i="3"/>
  <c r="E214" i="3"/>
  <c r="E221" i="3"/>
  <c r="E209" i="3"/>
  <c r="E220" i="3"/>
  <c r="E222" i="3"/>
  <c r="E210" i="3"/>
  <c r="E219" i="3"/>
  <c r="E228" i="3"/>
  <c r="E216" i="3"/>
  <c r="E217" i="3"/>
  <c r="E225" i="3"/>
  <c r="E224" i="3"/>
  <c r="E212" i="3"/>
  <c r="E226" i="3"/>
  <c r="E213" i="3"/>
  <c r="E223" i="3"/>
  <c r="E211" i="3"/>
  <c r="E218" i="3"/>
  <c r="E188" i="3"/>
  <c r="E177" i="3"/>
  <c r="E174" i="3"/>
  <c r="E184" i="3"/>
  <c r="E176" i="3"/>
  <c r="E186" i="3"/>
  <c r="E181" i="3"/>
  <c r="E179" i="3"/>
  <c r="E171" i="3"/>
  <c r="E169" i="3"/>
  <c r="E183" i="3"/>
  <c r="A246" i="3"/>
  <c r="B247" i="3"/>
  <c r="A231" i="3"/>
  <c r="B232" i="3"/>
  <c r="A190" i="3"/>
  <c r="B191" i="3"/>
  <c r="E195" i="3"/>
  <c r="E207" i="3"/>
  <c r="E200" i="3"/>
  <c r="E194" i="3"/>
  <c r="E204" i="3"/>
  <c r="E193" i="3"/>
  <c r="E205" i="3"/>
  <c r="E189" i="3"/>
  <c r="E201" i="3"/>
  <c r="E206" i="3"/>
  <c r="E198" i="3"/>
  <c r="E191" i="3"/>
  <c r="E203" i="3"/>
  <c r="E199" i="3"/>
  <c r="E192" i="3"/>
  <c r="E202" i="3"/>
  <c r="E196" i="3"/>
  <c r="E208" i="3"/>
  <c r="E190" i="3"/>
  <c r="E197" i="3"/>
  <c r="E178" i="3"/>
  <c r="E173" i="3"/>
  <c r="E170" i="3"/>
  <c r="E180" i="3"/>
  <c r="E185" i="3"/>
  <c r="E187" i="3"/>
  <c r="B165" i="3"/>
  <c r="A164" i="3"/>
  <c r="A14" i="3"/>
  <c r="A13" i="3"/>
  <c r="A29" i="3"/>
  <c r="A28" i="3"/>
  <c r="A26" i="3"/>
  <c r="A25" i="3"/>
  <c r="A17" i="3"/>
  <c r="A16" i="3"/>
  <c r="D6" i="6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M9" i="6"/>
  <c r="Q9" i="6" s="1"/>
  <c r="R9" i="6" s="1"/>
  <c r="D9" i="3" s="1"/>
  <c r="D34" i="3" s="1"/>
  <c r="A32" i="3"/>
  <c r="A22" i="3"/>
  <c r="A18" i="3"/>
  <c r="A10" i="3"/>
  <c r="A33" i="3"/>
  <c r="B34" i="3"/>
  <c r="A27" i="3"/>
  <c r="A9" i="3"/>
  <c r="A8" i="3"/>
  <c r="A24" i="3"/>
  <c r="A12" i="3"/>
  <c r="A11" i="3"/>
  <c r="A21" i="3"/>
  <c r="A23" i="3"/>
  <c r="A19" i="3"/>
  <c r="A7" i="3"/>
  <c r="A15" i="3"/>
  <c r="A20" i="3"/>
  <c r="Q7" i="6"/>
  <c r="R7" i="6" s="1"/>
  <c r="D7" i="3" s="1"/>
  <c r="D32" i="3" s="1"/>
  <c r="R6" i="6"/>
  <c r="D6" i="3" s="1"/>
  <c r="D31" i="3" s="1"/>
  <c r="A6" i="3"/>
  <c r="B160" i="3"/>
  <c r="B161" i="3" s="1"/>
  <c r="A159" i="3"/>
  <c r="N365" i="6"/>
  <c r="M365" i="6"/>
  <c r="K365" i="6"/>
  <c r="P365" i="6" s="1"/>
  <c r="N364" i="6"/>
  <c r="M364" i="6"/>
  <c r="Q364" i="6" s="1"/>
  <c r="K364" i="6"/>
  <c r="P364" i="6" s="1"/>
  <c r="N363" i="6"/>
  <c r="M363" i="6"/>
  <c r="K363" i="6"/>
  <c r="P363" i="6" s="1"/>
  <c r="N362" i="6"/>
  <c r="M362" i="6"/>
  <c r="Q362" i="6" s="1"/>
  <c r="K362" i="6"/>
  <c r="P362" i="6" s="1"/>
  <c r="K324" i="6"/>
  <c r="O324" i="6"/>
  <c r="K325" i="6"/>
  <c r="O325" i="6"/>
  <c r="K326" i="6"/>
  <c r="O326" i="6"/>
  <c r="K327" i="6"/>
  <c r="O327" i="6"/>
  <c r="K328" i="6"/>
  <c r="O328" i="6"/>
  <c r="K329" i="6"/>
  <c r="O329" i="6"/>
  <c r="K330" i="6"/>
  <c r="O330" i="6"/>
  <c r="K331" i="6"/>
  <c r="O331" i="6"/>
  <c r="K332" i="6"/>
  <c r="O332" i="6"/>
  <c r="K333" i="6"/>
  <c r="O333" i="6"/>
  <c r="K334" i="6"/>
  <c r="O334" i="6"/>
  <c r="K335" i="6"/>
  <c r="O335" i="6"/>
  <c r="K336" i="6"/>
  <c r="O336" i="6"/>
  <c r="K337" i="6"/>
  <c r="O337" i="6"/>
  <c r="B430" i="3" l="1"/>
  <c r="F66" i="6"/>
  <c r="M66" i="6" s="1"/>
  <c r="Q66" i="6" s="1"/>
  <c r="R66" i="6" s="1"/>
  <c r="D110" i="3" s="1"/>
  <c r="D135" i="3" s="1"/>
  <c r="M38" i="6"/>
  <c r="Q38" i="6" s="1"/>
  <c r="R38" i="6" s="1"/>
  <c r="D60" i="3" s="1"/>
  <c r="D85" i="3" s="1"/>
  <c r="Q365" i="6"/>
  <c r="F39" i="6"/>
  <c r="F94" i="6"/>
  <c r="M94" i="6" s="1"/>
  <c r="Q94" i="6" s="1"/>
  <c r="R94" i="6" s="1"/>
  <c r="F333" i="6"/>
  <c r="F334" i="6" s="1"/>
  <c r="F335" i="6"/>
  <c r="F336" i="6" s="1"/>
  <c r="F337" i="6" s="1"/>
  <c r="M10" i="6"/>
  <c r="Q10" i="6" s="1"/>
  <c r="R10" i="6" s="1"/>
  <c r="D10" i="3" s="1"/>
  <c r="D35" i="3" s="1"/>
  <c r="B112" i="3"/>
  <c r="A111" i="3"/>
  <c r="A135" i="3"/>
  <c r="B136" i="3"/>
  <c r="A60" i="3"/>
  <c r="B61" i="3"/>
  <c r="A85" i="3"/>
  <c r="B86" i="3"/>
  <c r="B457" i="3"/>
  <c r="A456" i="3"/>
  <c r="B537" i="3"/>
  <c r="A536" i="3"/>
  <c r="B404" i="3"/>
  <c r="A403" i="3"/>
  <c r="A479" i="3"/>
  <c r="B480" i="3"/>
  <c r="P337" i="6"/>
  <c r="P334" i="6"/>
  <c r="P336" i="6"/>
  <c r="P335" i="6"/>
  <c r="P331" i="6"/>
  <c r="P330" i="6"/>
  <c r="P332" i="6"/>
  <c r="P333" i="6"/>
  <c r="P329" i="6"/>
  <c r="P328" i="6"/>
  <c r="P326" i="6"/>
  <c r="P327" i="6"/>
  <c r="P324" i="6"/>
  <c r="P325" i="6"/>
  <c r="B431" i="3"/>
  <c r="A430" i="3"/>
  <c r="A393" i="3"/>
  <c r="B394" i="3"/>
  <c r="A383" i="3"/>
  <c r="B384" i="3"/>
  <c r="B357" i="3"/>
  <c r="A356" i="3"/>
  <c r="A335" i="3"/>
  <c r="B337" i="3"/>
  <c r="B308" i="3"/>
  <c r="A331" i="3"/>
  <c r="B318" i="3"/>
  <c r="B281" i="3"/>
  <c r="B272" i="3"/>
  <c r="B278" i="3"/>
  <c r="B261" i="3"/>
  <c r="E247" i="3"/>
  <c r="E246" i="3"/>
  <c r="E249" i="3"/>
  <c r="E251" i="3"/>
  <c r="E248" i="3"/>
  <c r="E250" i="3"/>
  <c r="E245" i="3"/>
  <c r="G17" i="5"/>
  <c r="E242" i="3"/>
  <c r="E238" i="3"/>
  <c r="E240" i="3"/>
  <c r="E243" i="3"/>
  <c r="E244" i="3"/>
  <c r="E241" i="3"/>
  <c r="E239" i="3"/>
  <c r="A247" i="3"/>
  <c r="B248" i="3"/>
  <c r="B233" i="3"/>
  <c r="B238" i="3" s="1"/>
  <c r="A232" i="3"/>
  <c r="B192" i="3"/>
  <c r="A191" i="3"/>
  <c r="B166" i="3"/>
  <c r="A165" i="3"/>
  <c r="R364" i="6"/>
  <c r="D529" i="3" s="1"/>
  <c r="D553" i="3" s="1"/>
  <c r="Q363" i="6"/>
  <c r="R363" i="6" s="1"/>
  <c r="D528" i="3" s="1"/>
  <c r="D552" i="3" s="1"/>
  <c r="R365" i="6"/>
  <c r="D530" i="3" s="1"/>
  <c r="D554" i="3" s="1"/>
  <c r="A34" i="3"/>
  <c r="B35" i="3"/>
  <c r="A160" i="3"/>
  <c r="M325" i="6"/>
  <c r="M326" i="6"/>
  <c r="N326" i="6"/>
  <c r="N325" i="6"/>
  <c r="M324" i="6"/>
  <c r="N324" i="6"/>
  <c r="R362" i="6"/>
  <c r="D527" i="3" s="1"/>
  <c r="D551" i="3" s="1"/>
  <c r="B162" i="3"/>
  <c r="B169" i="3" s="1"/>
  <c r="A161" i="3"/>
  <c r="N361" i="6"/>
  <c r="M361" i="6"/>
  <c r="Q361" i="6" s="1"/>
  <c r="K361" i="6"/>
  <c r="P361" i="6" s="1"/>
  <c r="N360" i="6"/>
  <c r="M360" i="6"/>
  <c r="K360" i="6"/>
  <c r="P360" i="6" s="1"/>
  <c r="O359" i="6"/>
  <c r="N359" i="6"/>
  <c r="M359" i="6"/>
  <c r="K359" i="6"/>
  <c r="P359" i="6" s="1"/>
  <c r="O358" i="6"/>
  <c r="N358" i="6"/>
  <c r="M358" i="6"/>
  <c r="K358" i="6"/>
  <c r="P358" i="6" s="1"/>
  <c r="N357" i="6"/>
  <c r="M357" i="6"/>
  <c r="K357" i="6"/>
  <c r="P357" i="6" s="1"/>
  <c r="N356" i="6"/>
  <c r="M356" i="6"/>
  <c r="K356" i="6"/>
  <c r="O355" i="6"/>
  <c r="N355" i="6"/>
  <c r="M355" i="6"/>
  <c r="Q355" i="6" s="1"/>
  <c r="K355" i="6"/>
  <c r="P355" i="6" s="1"/>
  <c r="O354" i="6"/>
  <c r="N354" i="6"/>
  <c r="M354" i="6"/>
  <c r="K354" i="6"/>
  <c r="P354" i="6" s="1"/>
  <c r="K353" i="6"/>
  <c r="P353" i="6" s="1"/>
  <c r="K352" i="6"/>
  <c r="M353" i="6"/>
  <c r="M352" i="6"/>
  <c r="N353" i="6"/>
  <c r="N352" i="6"/>
  <c r="O351" i="6"/>
  <c r="N351" i="6"/>
  <c r="K351" i="6"/>
  <c r="P351" i="6" s="1"/>
  <c r="O350" i="6"/>
  <c r="N350" i="6"/>
  <c r="K350" i="6"/>
  <c r="P350" i="6" s="1"/>
  <c r="O349" i="6"/>
  <c r="N349" i="6"/>
  <c r="K349" i="6"/>
  <c r="P349" i="6" s="1"/>
  <c r="O348" i="6"/>
  <c r="N348" i="6"/>
  <c r="K348" i="6"/>
  <c r="P348" i="6" s="1"/>
  <c r="O347" i="6"/>
  <c r="N347" i="6"/>
  <c r="K347" i="6"/>
  <c r="P347" i="6" s="1"/>
  <c r="O346" i="6"/>
  <c r="N346" i="6"/>
  <c r="K346" i="6"/>
  <c r="P346" i="6" s="1"/>
  <c r="O345" i="6"/>
  <c r="N345" i="6"/>
  <c r="K345" i="6"/>
  <c r="P345" i="6" s="1"/>
  <c r="O344" i="6"/>
  <c r="N344" i="6"/>
  <c r="K344" i="6"/>
  <c r="P344" i="6" s="1"/>
  <c r="O343" i="6"/>
  <c r="N343" i="6"/>
  <c r="K343" i="6"/>
  <c r="P343" i="6" s="1"/>
  <c r="M343" i="6"/>
  <c r="O342" i="6"/>
  <c r="N342" i="6"/>
  <c r="M342" i="6"/>
  <c r="K342" i="6"/>
  <c r="D342" i="6" s="1"/>
  <c r="O323" i="6"/>
  <c r="N323" i="6"/>
  <c r="K323" i="6"/>
  <c r="O322" i="6"/>
  <c r="N322" i="6"/>
  <c r="K322" i="6"/>
  <c r="O321" i="6"/>
  <c r="N321" i="6"/>
  <c r="K321" i="6"/>
  <c r="O320" i="6"/>
  <c r="N320" i="6"/>
  <c r="K320" i="6"/>
  <c r="O319" i="6"/>
  <c r="N319" i="6"/>
  <c r="K319" i="6"/>
  <c r="O318" i="6"/>
  <c r="N318" i="6"/>
  <c r="K318" i="6"/>
  <c r="O317" i="6"/>
  <c r="N317" i="6"/>
  <c r="K317" i="6"/>
  <c r="P317" i="6" s="1"/>
  <c r="O316" i="6"/>
  <c r="N316" i="6"/>
  <c r="K316" i="6"/>
  <c r="P316" i="6" s="1"/>
  <c r="O315" i="6"/>
  <c r="N315" i="6"/>
  <c r="K315" i="6"/>
  <c r="P315" i="6" s="1"/>
  <c r="M315" i="6"/>
  <c r="O314" i="6"/>
  <c r="N314" i="6"/>
  <c r="M314" i="6"/>
  <c r="K314" i="6"/>
  <c r="P314" i="6" s="1"/>
  <c r="O295" i="6"/>
  <c r="N295" i="6"/>
  <c r="K295" i="6"/>
  <c r="O294" i="6"/>
  <c r="N294" i="6"/>
  <c r="K294" i="6"/>
  <c r="P294" i="6" s="1"/>
  <c r="O293" i="6"/>
  <c r="N293" i="6"/>
  <c r="K293" i="6"/>
  <c r="P293" i="6" s="1"/>
  <c r="O292" i="6"/>
  <c r="N292" i="6"/>
  <c r="K292" i="6"/>
  <c r="P292" i="6" s="1"/>
  <c r="O291" i="6"/>
  <c r="N291" i="6"/>
  <c r="K291" i="6"/>
  <c r="P291" i="6" s="1"/>
  <c r="O290" i="6"/>
  <c r="N290" i="6"/>
  <c r="K290" i="6"/>
  <c r="P290" i="6" s="1"/>
  <c r="O289" i="6"/>
  <c r="N289" i="6"/>
  <c r="K289" i="6"/>
  <c r="P289" i="6" s="1"/>
  <c r="O288" i="6"/>
  <c r="N288" i="6"/>
  <c r="K288" i="6"/>
  <c r="P288" i="6" s="1"/>
  <c r="O287" i="6"/>
  <c r="N287" i="6"/>
  <c r="K287" i="6"/>
  <c r="P287" i="6" s="1"/>
  <c r="O286" i="6"/>
  <c r="N286" i="6"/>
  <c r="M286" i="6"/>
  <c r="K286" i="6"/>
  <c r="D286" i="6" s="1"/>
  <c r="O267" i="6"/>
  <c r="N267" i="6"/>
  <c r="K267" i="6"/>
  <c r="P267" i="6" s="1"/>
  <c r="O266" i="6"/>
  <c r="N266" i="6"/>
  <c r="K266" i="6"/>
  <c r="P266" i="6" s="1"/>
  <c r="O265" i="6"/>
  <c r="N265" i="6"/>
  <c r="K265" i="6"/>
  <c r="P265" i="6" s="1"/>
  <c r="O264" i="6"/>
  <c r="N264" i="6"/>
  <c r="K264" i="6"/>
  <c r="P264" i="6" s="1"/>
  <c r="O263" i="6"/>
  <c r="N263" i="6"/>
  <c r="K263" i="6"/>
  <c r="P263" i="6" s="1"/>
  <c r="O262" i="6"/>
  <c r="N262" i="6"/>
  <c r="K262" i="6"/>
  <c r="P262" i="6" s="1"/>
  <c r="O261" i="6"/>
  <c r="N261" i="6"/>
  <c r="K261" i="6"/>
  <c r="P261" i="6" s="1"/>
  <c r="O260" i="6"/>
  <c r="N260" i="6"/>
  <c r="K260" i="6"/>
  <c r="P260" i="6" s="1"/>
  <c r="O259" i="6"/>
  <c r="N259" i="6"/>
  <c r="K259" i="6"/>
  <c r="P259" i="6" s="1"/>
  <c r="O258" i="6"/>
  <c r="N258" i="6"/>
  <c r="M258" i="6"/>
  <c r="K258" i="6"/>
  <c r="D258" i="6" s="1"/>
  <c r="K246" i="6"/>
  <c r="N246" i="6"/>
  <c r="O246" i="6"/>
  <c r="K247" i="6"/>
  <c r="N247" i="6"/>
  <c r="O247" i="6"/>
  <c r="K248" i="6"/>
  <c r="P248" i="6" s="1"/>
  <c r="N248" i="6"/>
  <c r="O248" i="6"/>
  <c r="K249" i="6"/>
  <c r="P249" i="6" s="1"/>
  <c r="N249" i="6"/>
  <c r="O249" i="6"/>
  <c r="K250" i="6"/>
  <c r="P250" i="6" s="1"/>
  <c r="N250" i="6"/>
  <c r="O250" i="6"/>
  <c r="K251" i="6"/>
  <c r="P251" i="6" s="1"/>
  <c r="N251" i="6"/>
  <c r="O251" i="6"/>
  <c r="K252" i="6"/>
  <c r="P252" i="6" s="1"/>
  <c r="N252" i="6"/>
  <c r="O252" i="6"/>
  <c r="K242" i="6"/>
  <c r="P242" i="6" s="1"/>
  <c r="N242" i="6"/>
  <c r="O242" i="6"/>
  <c r="K243" i="6"/>
  <c r="P243" i="6" s="1"/>
  <c r="N243" i="6"/>
  <c r="O243" i="6"/>
  <c r="K244" i="6"/>
  <c r="P244" i="6" s="1"/>
  <c r="N244" i="6"/>
  <c r="O244" i="6"/>
  <c r="K245" i="6"/>
  <c r="P245" i="6" s="1"/>
  <c r="N245" i="6"/>
  <c r="O245" i="6"/>
  <c r="O241" i="6"/>
  <c r="N241" i="6"/>
  <c r="K241" i="6"/>
  <c r="P241" i="6" s="1"/>
  <c r="O240" i="6"/>
  <c r="N240" i="6"/>
  <c r="K240" i="6"/>
  <c r="P240" i="6" s="1"/>
  <c r="O239" i="6"/>
  <c r="N239" i="6"/>
  <c r="K239" i="6"/>
  <c r="P239" i="6" s="1"/>
  <c r="O238" i="6"/>
  <c r="N238" i="6"/>
  <c r="K238" i="6"/>
  <c r="P238" i="6" s="1"/>
  <c r="O237" i="6"/>
  <c r="N237" i="6"/>
  <c r="K237" i="6"/>
  <c r="P237" i="6" s="1"/>
  <c r="O236" i="6"/>
  <c r="N236" i="6"/>
  <c r="K236" i="6"/>
  <c r="P236" i="6" s="1"/>
  <c r="O235" i="6"/>
  <c r="N235" i="6"/>
  <c r="K235" i="6"/>
  <c r="P235" i="6" s="1"/>
  <c r="O234" i="6"/>
  <c r="N234" i="6"/>
  <c r="K234" i="6"/>
  <c r="P234" i="6" s="1"/>
  <c r="O233" i="6"/>
  <c r="N233" i="6"/>
  <c r="K233" i="6"/>
  <c r="P233" i="6" s="1"/>
  <c r="O232" i="6"/>
  <c r="N232" i="6"/>
  <c r="K232" i="6"/>
  <c r="P232" i="6" s="1"/>
  <c r="O231" i="6"/>
  <c r="N231" i="6"/>
  <c r="K231" i="6"/>
  <c r="P231" i="6" s="1"/>
  <c r="O230" i="6"/>
  <c r="N230" i="6"/>
  <c r="M230" i="6"/>
  <c r="K230" i="6"/>
  <c r="P230" i="6" s="1"/>
  <c r="O213" i="6"/>
  <c r="N213" i="6"/>
  <c r="K213" i="6"/>
  <c r="O212" i="6"/>
  <c r="N212" i="6"/>
  <c r="K212" i="6"/>
  <c r="P212" i="6" s="1"/>
  <c r="O211" i="6"/>
  <c r="N211" i="6"/>
  <c r="K211" i="6"/>
  <c r="O210" i="6"/>
  <c r="N210" i="6"/>
  <c r="K210" i="6"/>
  <c r="P210" i="6" s="1"/>
  <c r="O209" i="6"/>
  <c r="N209" i="6"/>
  <c r="K209" i="6"/>
  <c r="P209" i="6" s="1"/>
  <c r="O208" i="6"/>
  <c r="N208" i="6"/>
  <c r="K208" i="6"/>
  <c r="O207" i="6"/>
  <c r="N207" i="6"/>
  <c r="K207" i="6"/>
  <c r="P207" i="6" s="1"/>
  <c r="O206" i="6"/>
  <c r="N206" i="6"/>
  <c r="K206" i="6"/>
  <c r="P206" i="6" s="1"/>
  <c r="O205" i="6"/>
  <c r="N205" i="6"/>
  <c r="K205" i="6"/>
  <c r="O204" i="6"/>
  <c r="N204" i="6"/>
  <c r="K204" i="6"/>
  <c r="P204" i="6" s="1"/>
  <c r="O203" i="6"/>
  <c r="N203" i="6"/>
  <c r="K203" i="6"/>
  <c r="P203" i="6" s="1"/>
  <c r="O202" i="6"/>
  <c r="N202" i="6"/>
  <c r="K202" i="6"/>
  <c r="F67" i="6" l="1"/>
  <c r="M67" i="6" s="1"/>
  <c r="Q67" i="6" s="1"/>
  <c r="R67" i="6" s="1"/>
  <c r="D111" i="3" s="1"/>
  <c r="D136" i="3" s="1"/>
  <c r="M39" i="6"/>
  <c r="Q39" i="6" s="1"/>
  <c r="R39" i="6" s="1"/>
  <c r="D61" i="3" s="1"/>
  <c r="D86" i="3" s="1"/>
  <c r="Q258" i="6"/>
  <c r="Q352" i="6"/>
  <c r="Q314" i="6"/>
  <c r="P295" i="6"/>
  <c r="Q357" i="6"/>
  <c r="F40" i="6"/>
  <c r="F95" i="6"/>
  <c r="M95" i="6" s="1"/>
  <c r="Q95" i="6" s="1"/>
  <c r="R95" i="6" s="1"/>
  <c r="M11" i="6"/>
  <c r="Q11" i="6" s="1"/>
  <c r="R11" i="6" s="1"/>
  <c r="D11" i="3" s="1"/>
  <c r="D36" i="3" s="1"/>
  <c r="A136" i="3"/>
  <c r="B137" i="3"/>
  <c r="A112" i="3"/>
  <c r="B113" i="3"/>
  <c r="A86" i="3"/>
  <c r="B87" i="3"/>
  <c r="A61" i="3"/>
  <c r="B62" i="3"/>
  <c r="A457" i="3"/>
  <c r="B458" i="3"/>
  <c r="A537" i="3"/>
  <c r="B538" i="3"/>
  <c r="B405" i="3"/>
  <c r="A404" i="3"/>
  <c r="B481" i="3"/>
  <c r="A480" i="3"/>
  <c r="P322" i="6"/>
  <c r="P321" i="6"/>
  <c r="P318" i="6"/>
  <c r="P319" i="6"/>
  <c r="P320" i="6"/>
  <c r="A431" i="3"/>
  <c r="B432" i="3"/>
  <c r="B395" i="3"/>
  <c r="A394" i="3"/>
  <c r="B358" i="3"/>
  <c r="A357" i="3"/>
  <c r="A384" i="3"/>
  <c r="B385" i="3"/>
  <c r="B338" i="3"/>
  <c r="A337" i="3"/>
  <c r="B319" i="3"/>
  <c r="B309" i="3"/>
  <c r="B279" i="3"/>
  <c r="B273" i="3"/>
  <c r="B282" i="3"/>
  <c r="E47" i="3"/>
  <c r="E35" i="3"/>
  <c r="E48" i="3"/>
  <c r="E54" i="3"/>
  <c r="E42" i="3"/>
  <c r="E51" i="3"/>
  <c r="E39" i="3"/>
  <c r="E49" i="3"/>
  <c r="E37" i="3"/>
  <c r="E46" i="3"/>
  <c r="E34" i="3"/>
  <c r="E45" i="3"/>
  <c r="E52" i="3"/>
  <c r="E44" i="3"/>
  <c r="E32" i="3"/>
  <c r="E53" i="3"/>
  <c r="E41" i="3"/>
  <c r="E36" i="3"/>
  <c r="E33" i="3"/>
  <c r="E40" i="3"/>
  <c r="E55" i="3"/>
  <c r="E43" i="3"/>
  <c r="E31" i="3"/>
  <c r="E50" i="3"/>
  <c r="E38" i="3"/>
  <c r="G20" i="5"/>
  <c r="B262" i="3"/>
  <c r="B275" i="3" s="1"/>
  <c r="B249" i="3"/>
  <c r="A248" i="3"/>
  <c r="B239" i="3"/>
  <c r="B240" i="3" s="1"/>
  <c r="B241" i="3" s="1"/>
  <c r="B242" i="3" s="1"/>
  <c r="B243" i="3" s="1"/>
  <c r="B244" i="3" s="1"/>
  <c r="A238" i="3"/>
  <c r="B193" i="3"/>
  <c r="A192" i="3"/>
  <c r="A233" i="3"/>
  <c r="A166" i="3"/>
  <c r="B167" i="3"/>
  <c r="Q342" i="6"/>
  <c r="Q356" i="6"/>
  <c r="Q343" i="6"/>
  <c r="Q360" i="6"/>
  <c r="R360" i="6" s="1"/>
  <c r="D525" i="3" s="1"/>
  <c r="D549" i="3" s="1"/>
  <c r="Q286" i="6"/>
  <c r="Q358" i="6"/>
  <c r="R358" i="6" s="1"/>
  <c r="D523" i="3" s="1"/>
  <c r="D547" i="3" s="1"/>
  <c r="Q230" i="6"/>
  <c r="R230" i="6" s="1"/>
  <c r="D328" i="3" s="1"/>
  <c r="D332" i="3" s="1"/>
  <c r="Q353" i="6"/>
  <c r="R353" i="6" s="1"/>
  <c r="D518" i="3" s="1"/>
  <c r="D542" i="3" s="1"/>
  <c r="Q359" i="6"/>
  <c r="R359" i="6" s="1"/>
  <c r="D524" i="3" s="1"/>
  <c r="D548" i="3" s="1"/>
  <c r="A35" i="3"/>
  <c r="B36" i="3"/>
  <c r="M266" i="6"/>
  <c r="Q266" i="6" s="1"/>
  <c r="R266" i="6" s="1"/>
  <c r="D387" i="3" s="1"/>
  <c r="D396" i="3" s="1"/>
  <c r="M267" i="6"/>
  <c r="Q267" i="6" s="1"/>
  <c r="R267" i="6" s="1"/>
  <c r="D388" i="3" s="1"/>
  <c r="D397" i="3" s="1"/>
  <c r="N328" i="6"/>
  <c r="Q202" i="6"/>
  <c r="P352" i="6"/>
  <c r="R352" i="6" s="1"/>
  <c r="D517" i="3" s="1"/>
  <c r="D541" i="3" s="1"/>
  <c r="N329" i="6"/>
  <c r="N327" i="6"/>
  <c r="Q203" i="6"/>
  <c r="R203" i="6" s="1"/>
  <c r="D302" i="3" s="1"/>
  <c r="M259" i="6"/>
  <c r="Q259" i="6" s="1"/>
  <c r="R259" i="6" s="1"/>
  <c r="D380" i="3" s="1"/>
  <c r="D389" i="3" s="1"/>
  <c r="Q326" i="6"/>
  <c r="R326" i="6" s="1"/>
  <c r="D462" i="3" s="1"/>
  <c r="D486" i="3" s="1"/>
  <c r="Q315" i="6"/>
  <c r="R315" i="6" s="1"/>
  <c r="D451" i="3" s="1"/>
  <c r="D475" i="3" s="1"/>
  <c r="M329" i="6"/>
  <c r="M287" i="6"/>
  <c r="Q287" i="6" s="1"/>
  <c r="R287" i="6" s="1"/>
  <c r="D400" i="3" s="1"/>
  <c r="D425" i="3" s="1"/>
  <c r="P356" i="6"/>
  <c r="M327" i="6"/>
  <c r="Q325" i="6"/>
  <c r="R325" i="6" s="1"/>
  <c r="D461" i="3" s="1"/>
  <c r="D485" i="3" s="1"/>
  <c r="D501" i="3" s="1"/>
  <c r="P246" i="6"/>
  <c r="P323" i="6"/>
  <c r="Q354" i="6"/>
  <c r="R354" i="6" s="1"/>
  <c r="D519" i="3" s="1"/>
  <c r="D543" i="3" s="1"/>
  <c r="Q324" i="6"/>
  <c r="R324" i="6" s="1"/>
  <c r="D460" i="3" s="1"/>
  <c r="D484" i="3" s="1"/>
  <c r="M328" i="6"/>
  <c r="B170" i="3"/>
  <c r="A169" i="3"/>
  <c r="A162" i="3"/>
  <c r="R361" i="6"/>
  <c r="D526" i="3" s="1"/>
  <c r="D550" i="3" s="1"/>
  <c r="R357" i="6"/>
  <c r="D522" i="3" s="1"/>
  <c r="D546" i="3" s="1"/>
  <c r="R355" i="6"/>
  <c r="D520" i="3" s="1"/>
  <c r="D544" i="3" s="1"/>
  <c r="M345" i="6"/>
  <c r="Q345" i="6" s="1"/>
  <c r="R345" i="6" s="1"/>
  <c r="D510" i="3" s="1"/>
  <c r="D534" i="3" s="1"/>
  <c r="R343" i="6"/>
  <c r="D508" i="3" s="1"/>
  <c r="D532" i="3" s="1"/>
  <c r="P342" i="6"/>
  <c r="D343" i="6"/>
  <c r="D344" i="6" s="1"/>
  <c r="D345" i="6" s="1"/>
  <c r="D346" i="6" s="1"/>
  <c r="D347" i="6" s="1"/>
  <c r="D348" i="6" s="1"/>
  <c r="D349" i="6" s="1"/>
  <c r="D350" i="6" s="1"/>
  <c r="D351" i="6" s="1"/>
  <c r="D352" i="6" s="1"/>
  <c r="D353" i="6" s="1"/>
  <c r="D354" i="6" s="1"/>
  <c r="D355" i="6" s="1"/>
  <c r="D356" i="6" s="1"/>
  <c r="D357" i="6" s="1"/>
  <c r="D358" i="6" s="1"/>
  <c r="D359" i="6" s="1"/>
  <c r="D360" i="6" s="1"/>
  <c r="D361" i="6" s="1"/>
  <c r="D362" i="6" s="1"/>
  <c r="D363" i="6" s="1"/>
  <c r="D364" i="6" s="1"/>
  <c r="D365" i="6" s="1"/>
  <c r="R314" i="6"/>
  <c r="D450" i="3" s="1"/>
  <c r="D474" i="3" s="1"/>
  <c r="D314" i="6"/>
  <c r="D315" i="6" s="1"/>
  <c r="D316" i="6" s="1"/>
  <c r="D317" i="6" s="1"/>
  <c r="D318" i="6" s="1"/>
  <c r="D319" i="6" s="1"/>
  <c r="D320" i="6" s="1"/>
  <c r="D321" i="6" s="1"/>
  <c r="D322" i="6" s="1"/>
  <c r="D323" i="6" s="1"/>
  <c r="D324" i="6" s="1"/>
  <c r="D325" i="6" s="1"/>
  <c r="D326" i="6" s="1"/>
  <c r="D327" i="6" s="1"/>
  <c r="D328" i="6" s="1"/>
  <c r="D329" i="6" s="1"/>
  <c r="D330" i="6" s="1"/>
  <c r="D331" i="6" s="1"/>
  <c r="D332" i="6" s="1"/>
  <c r="D333" i="6" s="1"/>
  <c r="D334" i="6" s="1"/>
  <c r="D335" i="6" s="1"/>
  <c r="D336" i="6" s="1"/>
  <c r="D337" i="6" s="1"/>
  <c r="M344" i="6"/>
  <c r="Q344" i="6" s="1"/>
  <c r="R344" i="6" s="1"/>
  <c r="D509" i="3" s="1"/>
  <c r="D533" i="3" s="1"/>
  <c r="M317" i="6"/>
  <c r="Q317" i="6" s="1"/>
  <c r="R317" i="6" s="1"/>
  <c r="D453" i="3" s="1"/>
  <c r="D477" i="3" s="1"/>
  <c r="M316" i="6"/>
  <c r="Q316" i="6" s="1"/>
  <c r="R316" i="6" s="1"/>
  <c r="D452" i="3" s="1"/>
  <c r="D476" i="3" s="1"/>
  <c r="D498" i="3" s="1"/>
  <c r="M288" i="6"/>
  <c r="Q288" i="6" s="1"/>
  <c r="R288" i="6" s="1"/>
  <c r="D401" i="3" s="1"/>
  <c r="D426" i="3" s="1"/>
  <c r="P286" i="6"/>
  <c r="D287" i="6"/>
  <c r="D288" i="6" s="1"/>
  <c r="D289" i="6" s="1"/>
  <c r="D290" i="6" s="1"/>
  <c r="D291" i="6" s="1"/>
  <c r="D292" i="6" s="1"/>
  <c r="D293" i="6" s="1"/>
  <c r="D294" i="6" s="1"/>
  <c r="D295" i="6" s="1"/>
  <c r="D296" i="6" s="1"/>
  <c r="D297" i="6" s="1"/>
  <c r="D298" i="6" s="1"/>
  <c r="D299" i="6" s="1"/>
  <c r="D300" i="6" s="1"/>
  <c r="D301" i="6" s="1"/>
  <c r="D302" i="6" s="1"/>
  <c r="D303" i="6" s="1"/>
  <c r="D304" i="6" s="1"/>
  <c r="D305" i="6" s="1"/>
  <c r="D306" i="6" s="1"/>
  <c r="D307" i="6" s="1"/>
  <c r="D308" i="6" s="1"/>
  <c r="D309" i="6" s="1"/>
  <c r="D310" i="6" s="1"/>
  <c r="P258" i="6"/>
  <c r="R258" i="6" s="1"/>
  <c r="D377" i="3" s="1"/>
  <c r="D378" i="3" s="1"/>
  <c r="D259" i="6"/>
  <c r="D260" i="6" s="1"/>
  <c r="D261" i="6" s="1"/>
  <c r="D262" i="6" s="1"/>
  <c r="D263" i="6" s="1"/>
  <c r="D264" i="6" s="1"/>
  <c r="D265" i="6" s="1"/>
  <c r="D266" i="6" s="1"/>
  <c r="D267" i="6" s="1"/>
  <c r="M246" i="6"/>
  <c r="Q246" i="6" s="1"/>
  <c r="M247" i="6"/>
  <c r="Q247" i="6" s="1"/>
  <c r="M231" i="6"/>
  <c r="Q231" i="6" s="1"/>
  <c r="R231" i="6" s="1"/>
  <c r="D329" i="3" s="1"/>
  <c r="D333" i="3" s="1"/>
  <c r="P247" i="6"/>
  <c r="M232" i="6"/>
  <c r="Q232" i="6" s="1"/>
  <c r="R232" i="6" s="1"/>
  <c r="D330" i="3" s="1"/>
  <c r="D334" i="3" s="1"/>
  <c r="M242" i="6"/>
  <c r="Q242" i="6" s="1"/>
  <c r="R242" i="6" s="1"/>
  <c r="D345" i="3" s="1"/>
  <c r="D364" i="3" s="1"/>
  <c r="D230" i="6"/>
  <c r="D231" i="6" s="1"/>
  <c r="D232" i="6" s="1"/>
  <c r="D233" i="6" s="1"/>
  <c r="D234" i="6" s="1"/>
  <c r="D235" i="6" s="1"/>
  <c r="D236" i="6" s="1"/>
  <c r="D237" i="6" s="1"/>
  <c r="D238" i="6" s="1"/>
  <c r="D239" i="6" s="1"/>
  <c r="D240" i="6" s="1"/>
  <c r="D241" i="6" s="1"/>
  <c r="D242" i="6" s="1"/>
  <c r="D243" i="6" s="1"/>
  <c r="D244" i="6" s="1"/>
  <c r="D245" i="6" s="1"/>
  <c r="D246" i="6" s="1"/>
  <c r="D247" i="6" s="1"/>
  <c r="D248" i="6" s="1"/>
  <c r="D249" i="6" s="1"/>
  <c r="D250" i="6" s="1"/>
  <c r="D251" i="6" s="1"/>
  <c r="D252" i="6" s="1"/>
  <c r="P213" i="6"/>
  <c r="P211" i="6"/>
  <c r="Q204" i="6"/>
  <c r="R204" i="6" s="1"/>
  <c r="D303" i="3" s="1"/>
  <c r="D202" i="6"/>
  <c r="D203" i="6" s="1"/>
  <c r="D204" i="6" s="1"/>
  <c r="D205" i="6" s="1"/>
  <c r="D206" i="6" s="1"/>
  <c r="D207" i="6" s="1"/>
  <c r="D208" i="6" s="1"/>
  <c r="D209" i="6" s="1"/>
  <c r="D210" i="6" s="1"/>
  <c r="D211" i="6" s="1"/>
  <c r="D212" i="6" s="1"/>
  <c r="D213" i="6" s="1"/>
  <c r="P202" i="6"/>
  <c r="P205" i="6"/>
  <c r="P208" i="6"/>
  <c r="D306" i="3" l="1"/>
  <c r="A306" i="3" s="1"/>
  <c r="A303" i="3"/>
  <c r="D305" i="3"/>
  <c r="A305" i="3" s="1"/>
  <c r="A302" i="3"/>
  <c r="M290" i="6"/>
  <c r="Q290" i="6" s="1"/>
  <c r="R290" i="6" s="1"/>
  <c r="D403" i="3" s="1"/>
  <c r="D428" i="3" s="1"/>
  <c r="G23" i="5"/>
  <c r="E103" i="3"/>
  <c r="E91" i="3"/>
  <c r="E96" i="3"/>
  <c r="E84" i="3"/>
  <c r="E101" i="3"/>
  <c r="E89" i="3"/>
  <c r="E94" i="3"/>
  <c r="E82" i="3"/>
  <c r="E99" i="3"/>
  <c r="E87" i="3"/>
  <c r="E104" i="3"/>
  <c r="E92" i="3"/>
  <c r="E90" i="3"/>
  <c r="E97" i="3"/>
  <c r="E85" i="3"/>
  <c r="E102" i="3"/>
  <c r="E95" i="3"/>
  <c r="E83" i="3"/>
  <c r="E100" i="3"/>
  <c r="E88" i="3"/>
  <c r="E105" i="3"/>
  <c r="E93" i="3"/>
  <c r="E81" i="3"/>
  <c r="E98" i="3"/>
  <c r="E86" i="3"/>
  <c r="F68" i="6"/>
  <c r="M68" i="6" s="1"/>
  <c r="Q68" i="6" s="1"/>
  <c r="R68" i="6" s="1"/>
  <c r="D112" i="3" s="1"/>
  <c r="D137" i="3" s="1"/>
  <c r="M40" i="6"/>
  <c r="Q40" i="6" s="1"/>
  <c r="R40" i="6" s="1"/>
  <c r="D62" i="3" s="1"/>
  <c r="D87" i="3" s="1"/>
  <c r="R286" i="6"/>
  <c r="D399" i="3" s="1"/>
  <c r="D424" i="3" s="1"/>
  <c r="R356" i="6"/>
  <c r="D521" i="3" s="1"/>
  <c r="D545" i="3" s="1"/>
  <c r="F41" i="6"/>
  <c r="F96" i="6"/>
  <c r="M96" i="6" s="1"/>
  <c r="Q96" i="6" s="1"/>
  <c r="R96" i="6" s="1"/>
  <c r="M12" i="6"/>
  <c r="Q12" i="6" s="1"/>
  <c r="R12" i="6" s="1"/>
  <c r="D12" i="3" s="1"/>
  <c r="D37" i="3" s="1"/>
  <c r="R246" i="6"/>
  <c r="D349" i="3" s="1"/>
  <c r="D368" i="3" s="1"/>
  <c r="R342" i="6"/>
  <c r="D507" i="3" s="1"/>
  <c r="D531" i="3" s="1"/>
  <c r="B114" i="3"/>
  <c r="A113" i="3"/>
  <c r="B138" i="3"/>
  <c r="A137" i="3"/>
  <c r="A62" i="3"/>
  <c r="B63" i="3"/>
  <c r="A87" i="3"/>
  <c r="B88" i="3"/>
  <c r="B459" i="3"/>
  <c r="A458" i="3"/>
  <c r="A538" i="3"/>
  <c r="B539" i="3"/>
  <c r="A405" i="3"/>
  <c r="B406" i="3"/>
  <c r="A481" i="3"/>
  <c r="B482" i="3"/>
  <c r="Q328" i="6"/>
  <c r="R328" i="6" s="1"/>
  <c r="D464" i="3" s="1"/>
  <c r="D488" i="3" s="1"/>
  <c r="D502" i="3" s="1"/>
  <c r="Q327" i="6"/>
  <c r="R327" i="6" s="1"/>
  <c r="D463" i="3" s="1"/>
  <c r="D487" i="3" s="1"/>
  <c r="M296" i="6"/>
  <c r="Q296" i="6" s="1"/>
  <c r="R296" i="6" s="1"/>
  <c r="D409" i="3" s="1"/>
  <c r="D434" i="3" s="1"/>
  <c r="A432" i="3"/>
  <c r="B433" i="3"/>
  <c r="B396" i="3"/>
  <c r="A395" i="3"/>
  <c r="B386" i="3"/>
  <c r="A385" i="3"/>
  <c r="A358" i="3"/>
  <c r="B359" i="3"/>
  <c r="A338" i="3"/>
  <c r="B339" i="3"/>
  <c r="B310" i="3"/>
  <c r="B320" i="3"/>
  <c r="B283" i="3"/>
  <c r="B274" i="3"/>
  <c r="B280" i="3"/>
  <c r="A249" i="3"/>
  <c r="B250" i="3"/>
  <c r="A193" i="3"/>
  <c r="B194" i="3"/>
  <c r="A167" i="3"/>
  <c r="Q329" i="6"/>
  <c r="R329" i="6" s="1"/>
  <c r="D465" i="3" s="1"/>
  <c r="D489" i="3" s="1"/>
  <c r="M289" i="6"/>
  <c r="Q289" i="6" s="1"/>
  <c r="R289" i="6" s="1"/>
  <c r="D402" i="3" s="1"/>
  <c r="D427" i="3" s="1"/>
  <c r="B37" i="3"/>
  <c r="A36" i="3"/>
  <c r="N332" i="6"/>
  <c r="N335" i="6"/>
  <c r="M330" i="6"/>
  <c r="N331" i="6"/>
  <c r="R202" i="6"/>
  <c r="D301" i="3" s="1"/>
  <c r="N330" i="6"/>
  <c r="M335" i="6"/>
  <c r="M332" i="6"/>
  <c r="M331" i="6"/>
  <c r="B171" i="3"/>
  <c r="A170" i="3"/>
  <c r="M346" i="6"/>
  <c r="Q346" i="6" s="1"/>
  <c r="R346" i="6" s="1"/>
  <c r="D511" i="3" s="1"/>
  <c r="D535" i="3" s="1"/>
  <c r="M318" i="6"/>
  <c r="Q318" i="6" s="1"/>
  <c r="R318" i="6" s="1"/>
  <c r="D454" i="3" s="1"/>
  <c r="D478" i="3" s="1"/>
  <c r="M291" i="6"/>
  <c r="Q291" i="6" s="1"/>
  <c r="R291" i="6" s="1"/>
  <c r="D404" i="3" s="1"/>
  <c r="D429" i="3" s="1"/>
  <c r="M260" i="6"/>
  <c r="Q260" i="6" s="1"/>
  <c r="R260" i="6" s="1"/>
  <c r="D381" i="3" s="1"/>
  <c r="D390" i="3" s="1"/>
  <c r="R247" i="6"/>
  <c r="D350" i="3" s="1"/>
  <c r="D369" i="3" s="1"/>
  <c r="M248" i="6"/>
  <c r="Q248" i="6" s="1"/>
  <c r="R248" i="6" s="1"/>
  <c r="D351" i="3" s="1"/>
  <c r="D370" i="3" s="1"/>
  <c r="M243" i="6"/>
  <c r="Q243" i="6" s="1"/>
  <c r="R243" i="6" s="1"/>
  <c r="D346" i="3" s="1"/>
  <c r="D365" i="3" s="1"/>
  <c r="M233" i="6"/>
  <c r="Q233" i="6" s="1"/>
  <c r="R233" i="6" s="1"/>
  <c r="D331" i="3" s="1"/>
  <c r="D335" i="3" s="1"/>
  <c r="Q205" i="6"/>
  <c r="R205" i="6" s="1"/>
  <c r="D308" i="3" s="1"/>
  <c r="D317" i="3" l="1"/>
  <c r="A317" i="3" s="1"/>
  <c r="A308" i="3"/>
  <c r="D304" i="3"/>
  <c r="A304" i="3" s="1"/>
  <c r="A301" i="3"/>
  <c r="E151" i="3"/>
  <c r="E139" i="3"/>
  <c r="E144" i="3"/>
  <c r="E132" i="3"/>
  <c r="E149" i="3"/>
  <c r="E137" i="3"/>
  <c r="E154" i="3"/>
  <c r="E142" i="3"/>
  <c r="E147" i="3"/>
  <c r="E135" i="3"/>
  <c r="E138" i="3"/>
  <c r="E152" i="3"/>
  <c r="E140" i="3"/>
  <c r="E150" i="3"/>
  <c r="E145" i="3"/>
  <c r="E133" i="3"/>
  <c r="E155" i="3"/>
  <c r="E143" i="3"/>
  <c r="E131" i="3"/>
  <c r="E148" i="3"/>
  <c r="E136" i="3"/>
  <c r="E153" i="3"/>
  <c r="E141" i="3"/>
  <c r="E146" i="3"/>
  <c r="E134" i="3"/>
  <c r="F69" i="6"/>
  <c r="M69" i="6" s="1"/>
  <c r="Q69" i="6" s="1"/>
  <c r="R69" i="6" s="1"/>
  <c r="D113" i="3" s="1"/>
  <c r="D138" i="3" s="1"/>
  <c r="M41" i="6"/>
  <c r="Q41" i="6" s="1"/>
  <c r="R41" i="6" s="1"/>
  <c r="D63" i="3" s="1"/>
  <c r="D88" i="3" s="1"/>
  <c r="F42" i="6"/>
  <c r="F97" i="6"/>
  <c r="M97" i="6" s="1"/>
  <c r="Q97" i="6" s="1"/>
  <c r="R97" i="6" s="1"/>
  <c r="M13" i="6"/>
  <c r="Q13" i="6" s="1"/>
  <c r="R13" i="6" s="1"/>
  <c r="D13" i="3" s="1"/>
  <c r="D38" i="3" s="1"/>
  <c r="B139" i="3"/>
  <c r="A138" i="3"/>
  <c r="B115" i="3"/>
  <c r="A114" i="3"/>
  <c r="B89" i="3"/>
  <c r="A88" i="3"/>
  <c r="A63" i="3"/>
  <c r="B64" i="3"/>
  <c r="B460" i="3"/>
  <c r="A459" i="3"/>
  <c r="B540" i="3"/>
  <c r="A539" i="3"/>
  <c r="A406" i="3"/>
  <c r="B407" i="3"/>
  <c r="B483" i="3"/>
  <c r="A482" i="3"/>
  <c r="M297" i="6"/>
  <c r="Q297" i="6" s="1"/>
  <c r="R297" i="6" s="1"/>
  <c r="D410" i="3" s="1"/>
  <c r="D435" i="3" s="1"/>
  <c r="B434" i="3"/>
  <c r="A433" i="3"/>
  <c r="B397" i="3"/>
  <c r="A397" i="3" s="1"/>
  <c r="A396" i="3"/>
  <c r="B360" i="3"/>
  <c r="A359" i="3"/>
  <c r="A386" i="3"/>
  <c r="B387" i="3"/>
  <c r="A339" i="3"/>
  <c r="B340" i="3"/>
  <c r="B311" i="3"/>
  <c r="B321" i="3"/>
  <c r="B287" i="3"/>
  <c r="B296" i="3"/>
  <c r="B270" i="3"/>
  <c r="A250" i="3"/>
  <c r="B251" i="3"/>
  <c r="B195" i="3"/>
  <c r="A194" i="3"/>
  <c r="A239" i="3"/>
  <c r="Q332" i="6"/>
  <c r="R332" i="6" s="1"/>
  <c r="D468" i="3" s="1"/>
  <c r="D492" i="3" s="1"/>
  <c r="Q335" i="6"/>
  <c r="R335" i="6" s="1"/>
  <c r="D471" i="3" s="1"/>
  <c r="D495" i="3" s="1"/>
  <c r="A37" i="3"/>
  <c r="B38" i="3"/>
  <c r="N336" i="6"/>
  <c r="N333" i="6"/>
  <c r="N337" i="6"/>
  <c r="N334" i="6"/>
  <c r="M336" i="6"/>
  <c r="M333" i="6"/>
  <c r="Q330" i="6"/>
  <c r="R330" i="6" s="1"/>
  <c r="D466" i="3" s="1"/>
  <c r="D490" i="3" s="1"/>
  <c r="Q331" i="6"/>
  <c r="R331" i="6" s="1"/>
  <c r="D467" i="3" s="1"/>
  <c r="D491" i="3" s="1"/>
  <c r="D503" i="3" s="1"/>
  <c r="M334" i="6"/>
  <c r="M337" i="6"/>
  <c r="B172" i="3"/>
  <c r="A171" i="3"/>
  <c r="M347" i="6"/>
  <c r="Q347" i="6" s="1"/>
  <c r="R347" i="6" s="1"/>
  <c r="D512" i="3" s="1"/>
  <c r="D536" i="3" s="1"/>
  <c r="M319" i="6"/>
  <c r="Q319" i="6" s="1"/>
  <c r="R319" i="6" s="1"/>
  <c r="D455" i="3" s="1"/>
  <c r="D479" i="3" s="1"/>
  <c r="D499" i="3" s="1"/>
  <c r="M292" i="6"/>
  <c r="Q292" i="6" s="1"/>
  <c r="R292" i="6" s="1"/>
  <c r="D405" i="3" s="1"/>
  <c r="D430" i="3" s="1"/>
  <c r="M261" i="6"/>
  <c r="Q261" i="6" s="1"/>
  <c r="R261" i="6" s="1"/>
  <c r="D382" i="3" s="1"/>
  <c r="D391" i="3" s="1"/>
  <c r="M249" i="6"/>
  <c r="Q249" i="6" s="1"/>
  <c r="R249" i="6" s="1"/>
  <c r="D352" i="3" s="1"/>
  <c r="D371" i="3" s="1"/>
  <c r="M244" i="6"/>
  <c r="Q244" i="6" s="1"/>
  <c r="R244" i="6" s="1"/>
  <c r="D347" i="3" s="1"/>
  <c r="D366" i="3" s="1"/>
  <c r="M245" i="6"/>
  <c r="Q245" i="6" s="1"/>
  <c r="R245" i="6" s="1"/>
  <c r="D348" i="3" s="1"/>
  <c r="D367" i="3" s="1"/>
  <c r="M234" i="6"/>
  <c r="Q234" i="6" s="1"/>
  <c r="R234" i="6" s="1"/>
  <c r="D337" i="3" s="1"/>
  <c r="D356" i="3" s="1"/>
  <c r="Q206" i="6"/>
  <c r="R206" i="6" s="1"/>
  <c r="D309" i="3" s="1"/>
  <c r="D318" i="3" l="1"/>
  <c r="A318" i="3" s="1"/>
  <c r="A309" i="3"/>
  <c r="F70" i="6"/>
  <c r="M70" i="6" s="1"/>
  <c r="Q70" i="6" s="1"/>
  <c r="R70" i="6" s="1"/>
  <c r="D114" i="3" s="1"/>
  <c r="D139" i="3" s="1"/>
  <c r="M42" i="6"/>
  <c r="Q42" i="6" s="1"/>
  <c r="R42" i="6" s="1"/>
  <c r="D64" i="3" s="1"/>
  <c r="D89" i="3" s="1"/>
  <c r="F43" i="6"/>
  <c r="F98" i="6"/>
  <c r="M98" i="6" s="1"/>
  <c r="Q98" i="6" s="1"/>
  <c r="R98" i="6" s="1"/>
  <c r="M14" i="6"/>
  <c r="Q14" i="6" s="1"/>
  <c r="R14" i="6" s="1"/>
  <c r="D14" i="3" s="1"/>
  <c r="D39" i="3" s="1"/>
  <c r="A115" i="3"/>
  <c r="B116" i="3"/>
  <c r="A139" i="3"/>
  <c r="B140" i="3"/>
  <c r="B65" i="3"/>
  <c r="A64" i="3"/>
  <c r="A89" i="3"/>
  <c r="B90" i="3"/>
  <c r="A460" i="3"/>
  <c r="B461" i="3"/>
  <c r="B541" i="3"/>
  <c r="A540" i="3"/>
  <c r="B408" i="3"/>
  <c r="A407" i="3"/>
  <c r="A483" i="3"/>
  <c r="B484" i="3"/>
  <c r="Q336" i="6"/>
  <c r="R336" i="6" s="1"/>
  <c r="D472" i="3" s="1"/>
  <c r="D496" i="3" s="1"/>
  <c r="M298" i="6"/>
  <c r="Q298" i="6" s="1"/>
  <c r="R298" i="6" s="1"/>
  <c r="D411" i="3" s="1"/>
  <c r="D436" i="3" s="1"/>
  <c r="B435" i="3"/>
  <c r="A434" i="3"/>
  <c r="B388" i="3"/>
  <c r="A388" i="3" s="1"/>
  <c r="A387" i="3"/>
  <c r="A360" i="3"/>
  <c r="B361" i="3"/>
  <c r="B341" i="3"/>
  <c r="A340" i="3"/>
  <c r="B312" i="3"/>
  <c r="B322" i="3"/>
  <c r="B288" i="3"/>
  <c r="B297" i="3"/>
  <c r="B271" i="3"/>
  <c r="B284" i="3" s="1"/>
  <c r="B285" i="3" s="1"/>
  <c r="B286" i="3" s="1"/>
  <c r="A251" i="3"/>
  <c r="B196" i="3"/>
  <c r="A195" i="3"/>
  <c r="A240" i="3"/>
  <c r="Q337" i="6"/>
  <c r="R337" i="6" s="1"/>
  <c r="D473" i="3" s="1"/>
  <c r="D497" i="3" s="1"/>
  <c r="D505" i="3" s="1"/>
  <c r="Q334" i="6"/>
  <c r="R334" i="6" s="1"/>
  <c r="D470" i="3" s="1"/>
  <c r="D494" i="3" s="1"/>
  <c r="D504" i="3" s="1"/>
  <c r="Q333" i="6"/>
  <c r="R333" i="6" s="1"/>
  <c r="D469" i="3" s="1"/>
  <c r="D493" i="3" s="1"/>
  <c r="A38" i="3"/>
  <c r="B39" i="3"/>
  <c r="B173" i="3"/>
  <c r="A172" i="3"/>
  <c r="M348" i="6"/>
  <c r="Q348" i="6" s="1"/>
  <c r="R348" i="6" s="1"/>
  <c r="D513" i="3" s="1"/>
  <c r="D537" i="3" s="1"/>
  <c r="M320" i="6"/>
  <c r="Q320" i="6" s="1"/>
  <c r="R320" i="6" s="1"/>
  <c r="D456" i="3" s="1"/>
  <c r="D480" i="3" s="1"/>
  <c r="M293" i="6"/>
  <c r="Q293" i="6" s="1"/>
  <c r="R293" i="6" s="1"/>
  <c r="D406" i="3" s="1"/>
  <c r="D431" i="3" s="1"/>
  <c r="M262" i="6"/>
  <c r="Q262" i="6" s="1"/>
  <c r="R262" i="6" s="1"/>
  <c r="D383" i="3" s="1"/>
  <c r="D392" i="3" s="1"/>
  <c r="M250" i="6"/>
  <c r="Q250" i="6" s="1"/>
  <c r="R250" i="6" s="1"/>
  <c r="D353" i="3" s="1"/>
  <c r="D372" i="3" s="1"/>
  <c r="M235" i="6"/>
  <c r="Q235" i="6" s="1"/>
  <c r="R235" i="6" s="1"/>
  <c r="D338" i="3" s="1"/>
  <c r="D357" i="3" s="1"/>
  <c r="Q207" i="6"/>
  <c r="R207" i="6" s="1"/>
  <c r="D310" i="3" s="1"/>
  <c r="D319" i="3" l="1"/>
  <c r="A319" i="3" s="1"/>
  <c r="A310" i="3"/>
  <c r="F71" i="6"/>
  <c r="M71" i="6" s="1"/>
  <c r="Q71" i="6" s="1"/>
  <c r="R71" i="6" s="1"/>
  <c r="D115" i="3" s="1"/>
  <c r="D140" i="3" s="1"/>
  <c r="M43" i="6"/>
  <c r="Q43" i="6" s="1"/>
  <c r="R43" i="6" s="1"/>
  <c r="D65" i="3" s="1"/>
  <c r="D90" i="3" s="1"/>
  <c r="F44" i="6"/>
  <c r="F99" i="6"/>
  <c r="M99" i="6" s="1"/>
  <c r="Q99" i="6" s="1"/>
  <c r="R99" i="6" s="1"/>
  <c r="M15" i="6"/>
  <c r="Q15" i="6" s="1"/>
  <c r="R15" i="6" s="1"/>
  <c r="D15" i="3" s="1"/>
  <c r="D40" i="3" s="1"/>
  <c r="A140" i="3"/>
  <c r="B141" i="3"/>
  <c r="A116" i="3"/>
  <c r="B117" i="3"/>
  <c r="A90" i="3"/>
  <c r="B91" i="3"/>
  <c r="A65" i="3"/>
  <c r="B66" i="3"/>
  <c r="A461" i="3"/>
  <c r="B462" i="3"/>
  <c r="A541" i="3"/>
  <c r="B542" i="3"/>
  <c r="B409" i="3"/>
  <c r="A408" i="3"/>
  <c r="B485" i="3"/>
  <c r="A484" i="3"/>
  <c r="M299" i="6"/>
  <c r="Q299" i="6" s="1"/>
  <c r="R299" i="6" s="1"/>
  <c r="D412" i="3" s="1"/>
  <c r="D437" i="3" s="1"/>
  <c r="A435" i="3"/>
  <c r="B436" i="3"/>
  <c r="B362" i="3"/>
  <c r="A361" i="3"/>
  <c r="A341" i="3"/>
  <c r="B342" i="3"/>
  <c r="B323" i="3"/>
  <c r="B313" i="3"/>
  <c r="B289" i="3"/>
  <c r="B298" i="3"/>
  <c r="A241" i="3"/>
  <c r="B197" i="3"/>
  <c r="A196" i="3"/>
  <c r="A39" i="3"/>
  <c r="B40" i="3"/>
  <c r="B174" i="3"/>
  <c r="A173" i="3"/>
  <c r="M349" i="6"/>
  <c r="Q349" i="6" s="1"/>
  <c r="R349" i="6" s="1"/>
  <c r="D514" i="3" s="1"/>
  <c r="D538" i="3" s="1"/>
  <c r="M321" i="6"/>
  <c r="Q321" i="6" s="1"/>
  <c r="R321" i="6" s="1"/>
  <c r="D457" i="3" s="1"/>
  <c r="D481" i="3" s="1"/>
  <c r="M294" i="6"/>
  <c r="Q294" i="6" s="1"/>
  <c r="R294" i="6" s="1"/>
  <c r="D407" i="3" s="1"/>
  <c r="D432" i="3" s="1"/>
  <c r="M263" i="6"/>
  <c r="Q263" i="6" s="1"/>
  <c r="R263" i="6" s="1"/>
  <c r="D384" i="3" s="1"/>
  <c r="D393" i="3" s="1"/>
  <c r="M251" i="6"/>
  <c r="Q251" i="6" s="1"/>
  <c r="R251" i="6" s="1"/>
  <c r="D354" i="3" s="1"/>
  <c r="D373" i="3" s="1"/>
  <c r="M236" i="6"/>
  <c r="Q236" i="6" s="1"/>
  <c r="R236" i="6" s="1"/>
  <c r="D339" i="3" s="1"/>
  <c r="D358" i="3" s="1"/>
  <c r="Q208" i="6"/>
  <c r="R208" i="6" s="1"/>
  <c r="D311" i="3" s="1"/>
  <c r="D320" i="3" l="1"/>
  <c r="A320" i="3" s="1"/>
  <c r="A311" i="3"/>
  <c r="F72" i="6"/>
  <c r="M72" i="6" s="1"/>
  <c r="Q72" i="6" s="1"/>
  <c r="R72" i="6" s="1"/>
  <c r="D116" i="3" s="1"/>
  <c r="D141" i="3" s="1"/>
  <c r="M44" i="6"/>
  <c r="Q44" i="6" s="1"/>
  <c r="R44" i="6" s="1"/>
  <c r="D66" i="3" s="1"/>
  <c r="D91" i="3" s="1"/>
  <c r="F45" i="6"/>
  <c r="F100" i="6"/>
  <c r="M100" i="6" s="1"/>
  <c r="Q100" i="6" s="1"/>
  <c r="R100" i="6" s="1"/>
  <c r="M16" i="6"/>
  <c r="Q16" i="6" s="1"/>
  <c r="R16" i="6" s="1"/>
  <c r="D16" i="3" s="1"/>
  <c r="D41" i="3" s="1"/>
  <c r="B142" i="3"/>
  <c r="A141" i="3"/>
  <c r="B118" i="3"/>
  <c r="A117" i="3"/>
  <c r="A66" i="3"/>
  <c r="B67" i="3"/>
  <c r="A91" i="3"/>
  <c r="B92" i="3"/>
  <c r="A462" i="3"/>
  <c r="B463" i="3"/>
  <c r="A542" i="3"/>
  <c r="B543" i="3"/>
  <c r="B410" i="3"/>
  <c r="A409" i="3"/>
  <c r="A485" i="3"/>
  <c r="B486" i="3"/>
  <c r="M300" i="6"/>
  <c r="Q300" i="6" s="1"/>
  <c r="R300" i="6" s="1"/>
  <c r="D413" i="3" s="1"/>
  <c r="D438" i="3" s="1"/>
  <c r="A436" i="3"/>
  <c r="B437" i="3"/>
  <c r="A362" i="3"/>
  <c r="B363" i="3"/>
  <c r="A342" i="3"/>
  <c r="B343" i="3"/>
  <c r="B314" i="3"/>
  <c r="B324" i="3"/>
  <c r="B276" i="3"/>
  <c r="B198" i="3"/>
  <c r="A197" i="3"/>
  <c r="A242" i="3"/>
  <c r="B41" i="3"/>
  <c r="A40" i="3"/>
  <c r="B175" i="3"/>
  <c r="A174" i="3"/>
  <c r="M350" i="6"/>
  <c r="Q350" i="6" s="1"/>
  <c r="R350" i="6" s="1"/>
  <c r="D515" i="3" s="1"/>
  <c r="D539" i="3" s="1"/>
  <c r="M351" i="6"/>
  <c r="Q351" i="6" s="1"/>
  <c r="R351" i="6" s="1"/>
  <c r="D516" i="3" s="1"/>
  <c r="D540" i="3" s="1"/>
  <c r="M322" i="6"/>
  <c r="Q322" i="6" s="1"/>
  <c r="R322" i="6" s="1"/>
  <c r="D458" i="3" s="1"/>
  <c r="D482" i="3" s="1"/>
  <c r="D500" i="3" s="1"/>
  <c r="M323" i="6"/>
  <c r="Q323" i="6" s="1"/>
  <c r="R323" i="6" s="1"/>
  <c r="D459" i="3" s="1"/>
  <c r="D483" i="3" s="1"/>
  <c r="M295" i="6"/>
  <c r="Q295" i="6" s="1"/>
  <c r="R295" i="6" s="1"/>
  <c r="D408" i="3" s="1"/>
  <c r="D433" i="3" s="1"/>
  <c r="M264" i="6"/>
  <c r="Q264" i="6" s="1"/>
  <c r="R264" i="6" s="1"/>
  <c r="D385" i="3" s="1"/>
  <c r="D394" i="3" s="1"/>
  <c r="M252" i="6"/>
  <c r="Q252" i="6" s="1"/>
  <c r="R252" i="6" s="1"/>
  <c r="D355" i="3" s="1"/>
  <c r="D374" i="3" s="1"/>
  <c r="M237" i="6"/>
  <c r="Q237" i="6" s="1"/>
  <c r="R237" i="6" s="1"/>
  <c r="D340" i="3" s="1"/>
  <c r="D359" i="3" s="1"/>
  <c r="Q209" i="6"/>
  <c r="R209" i="6" s="1"/>
  <c r="D312" i="3" s="1"/>
  <c r="D321" i="3" l="1"/>
  <c r="A321" i="3" s="1"/>
  <c r="A312" i="3"/>
  <c r="F73" i="6"/>
  <c r="M73" i="6" s="1"/>
  <c r="Q73" i="6" s="1"/>
  <c r="R73" i="6" s="1"/>
  <c r="D117" i="3" s="1"/>
  <c r="D142" i="3" s="1"/>
  <c r="M45" i="6"/>
  <c r="Q45" i="6" s="1"/>
  <c r="R45" i="6" s="1"/>
  <c r="D67" i="3" s="1"/>
  <c r="D92" i="3" s="1"/>
  <c r="F46" i="6"/>
  <c r="F101" i="6"/>
  <c r="M101" i="6" s="1"/>
  <c r="Q101" i="6" s="1"/>
  <c r="R101" i="6" s="1"/>
  <c r="M17" i="6"/>
  <c r="Q17" i="6" s="1"/>
  <c r="R17" i="6" s="1"/>
  <c r="D17" i="3" s="1"/>
  <c r="D42" i="3" s="1"/>
  <c r="A118" i="3"/>
  <c r="B119" i="3"/>
  <c r="A142" i="3"/>
  <c r="B143" i="3"/>
  <c r="A92" i="3"/>
  <c r="B93" i="3"/>
  <c r="A67" i="3"/>
  <c r="B68" i="3"/>
  <c r="B464" i="3"/>
  <c r="A463" i="3"/>
  <c r="A543" i="3"/>
  <c r="B544" i="3"/>
  <c r="A410" i="3"/>
  <c r="B411" i="3"/>
  <c r="B487" i="3"/>
  <c r="A486" i="3"/>
  <c r="M301" i="6"/>
  <c r="Q301" i="6" s="1"/>
  <c r="R301" i="6" s="1"/>
  <c r="D414" i="3" s="1"/>
  <c r="D439" i="3" s="1"/>
  <c r="A437" i="3"/>
  <c r="B438" i="3"/>
  <c r="B364" i="3"/>
  <c r="A363" i="3"/>
  <c r="A343" i="3"/>
  <c r="B344" i="3"/>
  <c r="B325" i="3"/>
  <c r="B315" i="3"/>
  <c r="B277" i="3"/>
  <c r="A243" i="3"/>
  <c r="B199" i="3"/>
  <c r="A198" i="3"/>
  <c r="A41" i="3"/>
  <c r="B42" i="3"/>
  <c r="Q211" i="6"/>
  <c r="R211" i="6" s="1"/>
  <c r="D314" i="3" s="1"/>
  <c r="A175" i="3"/>
  <c r="B176" i="3"/>
  <c r="M265" i="6"/>
  <c r="Q265" i="6" s="1"/>
  <c r="R265" i="6" s="1"/>
  <c r="D386" i="3" s="1"/>
  <c r="D395" i="3" s="1"/>
  <c r="M238" i="6"/>
  <c r="Q238" i="6" s="1"/>
  <c r="R238" i="6" s="1"/>
  <c r="D341" i="3" s="1"/>
  <c r="D360" i="3" s="1"/>
  <c r="Q210" i="6"/>
  <c r="R210" i="6" s="1"/>
  <c r="D313" i="3" s="1"/>
  <c r="D322" i="3" l="1"/>
  <c r="A322" i="3" s="1"/>
  <c r="A313" i="3"/>
  <c r="D323" i="3"/>
  <c r="A323" i="3" s="1"/>
  <c r="A314" i="3"/>
  <c r="F74" i="6"/>
  <c r="M74" i="6" s="1"/>
  <c r="Q74" i="6" s="1"/>
  <c r="R74" i="6" s="1"/>
  <c r="D118" i="3" s="1"/>
  <c r="D143" i="3" s="1"/>
  <c r="M46" i="6"/>
  <c r="Q46" i="6" s="1"/>
  <c r="R46" i="6" s="1"/>
  <c r="D68" i="3" s="1"/>
  <c r="D93" i="3" s="1"/>
  <c r="F47" i="6"/>
  <c r="F102" i="6"/>
  <c r="M102" i="6" s="1"/>
  <c r="Q102" i="6" s="1"/>
  <c r="R102" i="6" s="1"/>
  <c r="M18" i="6"/>
  <c r="Q18" i="6" s="1"/>
  <c r="R18" i="6" s="1"/>
  <c r="D18" i="3" s="1"/>
  <c r="D43" i="3" s="1"/>
  <c r="B120" i="3"/>
  <c r="A119" i="3"/>
  <c r="B144" i="3"/>
  <c r="A143" i="3"/>
  <c r="A68" i="3"/>
  <c r="B69" i="3"/>
  <c r="A93" i="3"/>
  <c r="B94" i="3"/>
  <c r="B465" i="3"/>
  <c r="A464" i="3"/>
  <c r="A544" i="3"/>
  <c r="B545" i="3"/>
  <c r="A411" i="3"/>
  <c r="B412" i="3"/>
  <c r="A487" i="3"/>
  <c r="B488" i="3"/>
  <c r="M302" i="6"/>
  <c r="Q302" i="6" s="1"/>
  <c r="R302" i="6" s="1"/>
  <c r="D415" i="3" s="1"/>
  <c r="D440" i="3" s="1"/>
  <c r="B439" i="3"/>
  <c r="A438" i="3"/>
  <c r="B365" i="3"/>
  <c r="A364" i="3"/>
  <c r="A344" i="3"/>
  <c r="B345" i="3"/>
  <c r="B316" i="3"/>
  <c r="B293" i="3"/>
  <c r="B294" i="3" s="1"/>
  <c r="B290" i="3"/>
  <c r="B200" i="3"/>
  <c r="A199" i="3"/>
  <c r="A244" i="3"/>
  <c r="B43" i="3"/>
  <c r="A42" i="3"/>
  <c r="Q212" i="6"/>
  <c r="R212" i="6" s="1"/>
  <c r="D315" i="3" s="1"/>
  <c r="Q213" i="6"/>
  <c r="R213" i="6" s="1"/>
  <c r="D316" i="3" s="1"/>
  <c r="B177" i="3"/>
  <c r="A176" i="3"/>
  <c r="M239" i="6"/>
  <c r="Q239" i="6" s="1"/>
  <c r="R239" i="6" s="1"/>
  <c r="D342" i="3" s="1"/>
  <c r="D361" i="3" s="1"/>
  <c r="K184" i="6"/>
  <c r="P184" i="6" s="1"/>
  <c r="N184" i="6"/>
  <c r="Q184" i="6" s="1"/>
  <c r="O184" i="6"/>
  <c r="K185" i="6"/>
  <c r="N185" i="6"/>
  <c r="Q185" i="6" s="1"/>
  <c r="O185" i="6"/>
  <c r="K186" i="6"/>
  <c r="P186" i="6" s="1"/>
  <c r="N186" i="6"/>
  <c r="Q186" i="6" s="1"/>
  <c r="O186" i="6"/>
  <c r="K187" i="6"/>
  <c r="P187" i="6" s="1"/>
  <c r="N187" i="6"/>
  <c r="Q187" i="6" s="1"/>
  <c r="O187" i="6"/>
  <c r="K188" i="6"/>
  <c r="P188" i="6" s="1"/>
  <c r="N188" i="6"/>
  <c r="Q188" i="6" s="1"/>
  <c r="O188" i="6"/>
  <c r="K189" i="6"/>
  <c r="P189" i="6" s="1"/>
  <c r="N189" i="6"/>
  <c r="Q189" i="6" s="1"/>
  <c r="O189" i="6"/>
  <c r="K190" i="6"/>
  <c r="P190" i="6" s="1"/>
  <c r="N190" i="6"/>
  <c r="Q190" i="6" s="1"/>
  <c r="O190" i="6"/>
  <c r="K191" i="6"/>
  <c r="P191" i="6" s="1"/>
  <c r="N191" i="6"/>
  <c r="Q191" i="6" s="1"/>
  <c r="O191" i="6"/>
  <c r="O183" i="6"/>
  <c r="N183" i="6"/>
  <c r="Q183" i="6" s="1"/>
  <c r="K183" i="6"/>
  <c r="P183" i="6" s="1"/>
  <c r="O182" i="6"/>
  <c r="N182" i="6"/>
  <c r="Q182" i="6" s="1"/>
  <c r="K182" i="6"/>
  <c r="P182" i="6" s="1"/>
  <c r="O181" i="6"/>
  <c r="N181" i="6"/>
  <c r="Q181" i="6" s="1"/>
  <c r="K181" i="6"/>
  <c r="P181" i="6" s="1"/>
  <c r="O180" i="6"/>
  <c r="N180" i="6"/>
  <c r="Q180" i="6" s="1"/>
  <c r="K180" i="6"/>
  <c r="P180" i="6" s="1"/>
  <c r="O179" i="6"/>
  <c r="N179" i="6"/>
  <c r="Q179" i="6" s="1"/>
  <c r="K179" i="6"/>
  <c r="P179" i="6" s="1"/>
  <c r="O178" i="6"/>
  <c r="N178" i="6"/>
  <c r="Q178" i="6" s="1"/>
  <c r="K178" i="6"/>
  <c r="P178" i="6" s="1"/>
  <c r="O177" i="6"/>
  <c r="N177" i="6"/>
  <c r="Q177" i="6" s="1"/>
  <c r="K177" i="6"/>
  <c r="P177" i="6" s="1"/>
  <c r="O176" i="6"/>
  <c r="N176" i="6"/>
  <c r="Q176" i="6" s="1"/>
  <c r="K176" i="6"/>
  <c r="P176" i="6" s="1"/>
  <c r="O175" i="6"/>
  <c r="N175" i="6"/>
  <c r="Q175" i="6" s="1"/>
  <c r="K175" i="6"/>
  <c r="P175" i="6" s="1"/>
  <c r="O174" i="6"/>
  <c r="N174" i="6"/>
  <c r="Q174" i="6" s="1"/>
  <c r="K174" i="6"/>
  <c r="P174" i="6" s="1"/>
  <c r="M148" i="6"/>
  <c r="Q148" i="6" s="1"/>
  <c r="O155" i="6"/>
  <c r="N155" i="6"/>
  <c r="K155" i="6"/>
  <c r="P155" i="6" s="1"/>
  <c r="O154" i="6"/>
  <c r="N154" i="6"/>
  <c r="K154" i="6"/>
  <c r="P154" i="6" s="1"/>
  <c r="O153" i="6"/>
  <c r="N153" i="6"/>
  <c r="K153" i="6"/>
  <c r="P153" i="6" s="1"/>
  <c r="O152" i="6"/>
  <c r="N152" i="6"/>
  <c r="K152" i="6"/>
  <c r="P152" i="6" s="1"/>
  <c r="O151" i="6"/>
  <c r="N151" i="6"/>
  <c r="K151" i="6"/>
  <c r="P151" i="6" s="1"/>
  <c r="O150" i="6"/>
  <c r="N150" i="6"/>
  <c r="K150" i="6"/>
  <c r="P150" i="6" s="1"/>
  <c r="O149" i="6"/>
  <c r="N149" i="6"/>
  <c r="K149" i="6"/>
  <c r="P149" i="6" s="1"/>
  <c r="O148" i="6"/>
  <c r="N148" i="6"/>
  <c r="K148" i="6"/>
  <c r="P148" i="6" s="1"/>
  <c r="O147" i="6"/>
  <c r="N147" i="6"/>
  <c r="M147" i="6"/>
  <c r="K147" i="6"/>
  <c r="P147" i="6" s="1"/>
  <c r="O146" i="6"/>
  <c r="N146" i="6"/>
  <c r="M146" i="6"/>
  <c r="K146" i="6"/>
  <c r="P146" i="6" s="1"/>
  <c r="K141" i="6"/>
  <c r="P141" i="6" s="1"/>
  <c r="N141" i="6"/>
  <c r="O141" i="6"/>
  <c r="K142" i="6"/>
  <c r="P142" i="6" s="1"/>
  <c r="N142" i="6"/>
  <c r="O142" i="6"/>
  <c r="K119" i="6"/>
  <c r="P119" i="6" s="1"/>
  <c r="K120" i="6"/>
  <c r="P120" i="6" s="1"/>
  <c r="K121" i="6"/>
  <c r="P121" i="6" s="1"/>
  <c r="K122" i="6"/>
  <c r="P122" i="6" s="1"/>
  <c r="K123" i="6"/>
  <c r="P123" i="6" s="1"/>
  <c r="K124" i="6"/>
  <c r="P124" i="6" s="1"/>
  <c r="K125" i="6"/>
  <c r="P125" i="6" s="1"/>
  <c r="K126" i="6"/>
  <c r="P126" i="6" s="1"/>
  <c r="K127" i="6"/>
  <c r="P127" i="6" s="1"/>
  <c r="K128" i="6"/>
  <c r="P128" i="6" s="1"/>
  <c r="K129" i="6"/>
  <c r="P129" i="6" s="1"/>
  <c r="K130" i="6"/>
  <c r="P130" i="6" s="1"/>
  <c r="K131" i="6"/>
  <c r="P131" i="6" s="1"/>
  <c r="K132" i="6"/>
  <c r="P132" i="6" s="1"/>
  <c r="K133" i="6"/>
  <c r="P133" i="6" s="1"/>
  <c r="K134" i="6"/>
  <c r="P134" i="6" s="1"/>
  <c r="K135" i="6"/>
  <c r="P135" i="6" s="1"/>
  <c r="K136" i="6"/>
  <c r="P136" i="6" s="1"/>
  <c r="K137" i="6"/>
  <c r="P137" i="6" s="1"/>
  <c r="K138" i="6"/>
  <c r="P138" i="6" s="1"/>
  <c r="K139" i="6"/>
  <c r="P139" i="6" s="1"/>
  <c r="K140" i="6"/>
  <c r="P140" i="6" s="1"/>
  <c r="K118" i="6"/>
  <c r="D118" i="6" s="1"/>
  <c r="M119" i="6"/>
  <c r="N119" i="6"/>
  <c r="O119" i="6"/>
  <c r="N120" i="6"/>
  <c r="O120" i="6"/>
  <c r="N121" i="6"/>
  <c r="O121" i="6"/>
  <c r="N122" i="6"/>
  <c r="O122" i="6"/>
  <c r="N123" i="6"/>
  <c r="O123" i="6"/>
  <c r="N124" i="6"/>
  <c r="O124" i="6"/>
  <c r="N125" i="6"/>
  <c r="O125" i="6"/>
  <c r="N126" i="6"/>
  <c r="O126" i="6"/>
  <c r="N127" i="6"/>
  <c r="O127" i="6"/>
  <c r="N128" i="6"/>
  <c r="O128" i="6"/>
  <c r="N129" i="6"/>
  <c r="O129" i="6"/>
  <c r="N130" i="6"/>
  <c r="O130" i="6"/>
  <c r="N131" i="6"/>
  <c r="O131" i="6"/>
  <c r="N132" i="6"/>
  <c r="O132" i="6"/>
  <c r="N133" i="6"/>
  <c r="O133" i="6"/>
  <c r="N134" i="6"/>
  <c r="O134" i="6"/>
  <c r="N135" i="6"/>
  <c r="O135" i="6"/>
  <c r="N136" i="6"/>
  <c r="O136" i="6"/>
  <c r="N137" i="6"/>
  <c r="O137" i="6"/>
  <c r="N138" i="6"/>
  <c r="O138" i="6"/>
  <c r="N139" i="6"/>
  <c r="O139" i="6"/>
  <c r="N140" i="6"/>
  <c r="O140" i="6"/>
  <c r="O118" i="6"/>
  <c r="N118" i="6"/>
  <c r="M118" i="6"/>
  <c r="D325" i="3" l="1"/>
  <c r="A325" i="3" s="1"/>
  <c r="A316" i="3"/>
  <c r="D324" i="3"/>
  <c r="A324" i="3" s="1"/>
  <c r="A315" i="3"/>
  <c r="F75" i="6"/>
  <c r="M75" i="6" s="1"/>
  <c r="Q75" i="6" s="1"/>
  <c r="R75" i="6" s="1"/>
  <c r="D119" i="3" s="1"/>
  <c r="D144" i="3" s="1"/>
  <c r="M47" i="6"/>
  <c r="Q47" i="6" s="1"/>
  <c r="R47" i="6" s="1"/>
  <c r="D69" i="3" s="1"/>
  <c r="D94" i="3" s="1"/>
  <c r="R186" i="6"/>
  <c r="D284" i="3" s="1"/>
  <c r="F48" i="6"/>
  <c r="F103" i="6"/>
  <c r="M103" i="6" s="1"/>
  <c r="Q103" i="6" s="1"/>
  <c r="R103" i="6" s="1"/>
  <c r="M19" i="6"/>
  <c r="Q19" i="6" s="1"/>
  <c r="R19" i="6" s="1"/>
  <c r="D19" i="3" s="1"/>
  <c r="D44" i="3" s="1"/>
  <c r="B145" i="3"/>
  <c r="A144" i="3"/>
  <c r="B121" i="3"/>
  <c r="A120" i="3"/>
  <c r="B95" i="3"/>
  <c r="A94" i="3"/>
  <c r="A69" i="3"/>
  <c r="B70" i="3"/>
  <c r="B466" i="3"/>
  <c r="A465" i="3"/>
  <c r="A545" i="3"/>
  <c r="B546" i="3"/>
  <c r="A412" i="3"/>
  <c r="B413" i="3"/>
  <c r="B489" i="3"/>
  <c r="A488" i="3"/>
  <c r="M303" i="6"/>
  <c r="Q303" i="6" s="1"/>
  <c r="R303" i="6" s="1"/>
  <c r="D416" i="3" s="1"/>
  <c r="D441" i="3" s="1"/>
  <c r="B440" i="3"/>
  <c r="A439" i="3"/>
  <c r="B366" i="3"/>
  <c r="A365" i="3"/>
  <c r="B346" i="3"/>
  <c r="A345" i="3"/>
  <c r="B295" i="3"/>
  <c r="B201" i="3"/>
  <c r="A200" i="3"/>
  <c r="R188" i="6"/>
  <c r="D286" i="3" s="1"/>
  <c r="R175" i="6"/>
  <c r="D255" i="3" s="1"/>
  <c r="R190" i="6"/>
  <c r="D291" i="3" s="1"/>
  <c r="R191" i="6"/>
  <c r="D292" i="3" s="1"/>
  <c r="Q119" i="6"/>
  <c r="R119" i="6" s="1"/>
  <c r="Q147" i="6"/>
  <c r="R147" i="6" s="1"/>
  <c r="D232" i="3" s="1"/>
  <c r="D235" i="3" s="1"/>
  <c r="A43" i="3"/>
  <c r="B44" i="3"/>
  <c r="D119" i="6"/>
  <c r="D120" i="6" s="1"/>
  <c r="D121" i="6" s="1"/>
  <c r="D122" i="6" s="1"/>
  <c r="D123" i="6" s="1"/>
  <c r="D124" i="6" s="1"/>
  <c r="D125" i="6" s="1"/>
  <c r="D126" i="6" s="1"/>
  <c r="D127" i="6" s="1"/>
  <c r="D128" i="6" s="1"/>
  <c r="D129" i="6" s="1"/>
  <c r="D130" i="6" s="1"/>
  <c r="D131" i="6" s="1"/>
  <c r="D132" i="6" s="1"/>
  <c r="D133" i="6" s="1"/>
  <c r="D134" i="6" s="1"/>
  <c r="D135" i="6" s="1"/>
  <c r="D136" i="6" s="1"/>
  <c r="D137" i="6" s="1"/>
  <c r="D138" i="6" s="1"/>
  <c r="D139" i="6" s="1"/>
  <c r="D140" i="6" s="1"/>
  <c r="D141" i="6" s="1"/>
  <c r="D142" i="6" s="1"/>
  <c r="Q146" i="6"/>
  <c r="R146" i="6" s="1"/>
  <c r="D231" i="3" s="1"/>
  <c r="D234" i="3" s="1"/>
  <c r="R174" i="6"/>
  <c r="D254" i="3" s="1"/>
  <c r="A254" i="3" s="1"/>
  <c r="D174" i="6"/>
  <c r="D175" i="6" s="1"/>
  <c r="D176" i="6" s="1"/>
  <c r="D177" i="6" s="1"/>
  <c r="D178" i="6" s="1"/>
  <c r="D179" i="6" s="1"/>
  <c r="D180" i="6" s="1"/>
  <c r="D181" i="6" s="1"/>
  <c r="D182" i="6" s="1"/>
  <c r="D183" i="6" s="1"/>
  <c r="D184" i="6" s="1"/>
  <c r="D185" i="6" s="1"/>
  <c r="D186" i="6" s="1"/>
  <c r="D187" i="6" s="1"/>
  <c r="D188" i="6" s="1"/>
  <c r="D189" i="6" s="1"/>
  <c r="D190" i="6" s="1"/>
  <c r="D191" i="6" s="1"/>
  <c r="R189" i="6"/>
  <c r="D290" i="3" s="1"/>
  <c r="P185" i="6"/>
  <c r="R185" i="6" s="1"/>
  <c r="D277" i="3" s="1"/>
  <c r="R184" i="6"/>
  <c r="D276" i="3" s="1"/>
  <c r="M120" i="6"/>
  <c r="Q120" i="6" s="1"/>
  <c r="R120" i="6" s="1"/>
  <c r="P118" i="6"/>
  <c r="R176" i="6"/>
  <c r="D256" i="3" s="1"/>
  <c r="D146" i="6"/>
  <c r="D147" i="6" s="1"/>
  <c r="D148" i="6" s="1"/>
  <c r="D149" i="6" s="1"/>
  <c r="D150" i="6" s="1"/>
  <c r="D151" i="6" s="1"/>
  <c r="D152" i="6" s="1"/>
  <c r="D153" i="6" s="1"/>
  <c r="D154" i="6" s="1"/>
  <c r="D155" i="6" s="1"/>
  <c r="Q118" i="6"/>
  <c r="R187" i="6"/>
  <c r="D285" i="3" s="1"/>
  <c r="B178" i="3"/>
  <c r="A177" i="3"/>
  <c r="M240" i="6"/>
  <c r="Q240" i="6" s="1"/>
  <c r="R240" i="6" s="1"/>
  <c r="D343" i="3" s="1"/>
  <c r="D362" i="3" s="1"/>
  <c r="M241" i="6"/>
  <c r="Q241" i="6" s="1"/>
  <c r="R241" i="6" s="1"/>
  <c r="D344" i="3" s="1"/>
  <c r="D363" i="3" s="1"/>
  <c r="R177" i="6"/>
  <c r="D260" i="3" s="1"/>
  <c r="R179" i="6"/>
  <c r="D262" i="3" s="1"/>
  <c r="R178" i="6"/>
  <c r="D261" i="3" s="1"/>
  <c r="M151" i="6"/>
  <c r="Q151" i="6" s="1"/>
  <c r="R151" i="6" s="1"/>
  <c r="D240" i="3" s="1"/>
  <c r="D247" i="3" s="1"/>
  <c r="R148" i="6"/>
  <c r="D233" i="3" s="1"/>
  <c r="D236" i="3" s="1"/>
  <c r="M142" i="6"/>
  <c r="Q142" i="6" s="1"/>
  <c r="R142" i="6" s="1"/>
  <c r="D188" i="3" s="1"/>
  <c r="D208" i="3" s="1"/>
  <c r="D228" i="3" s="1"/>
  <c r="M141" i="6"/>
  <c r="Q141" i="6" s="1"/>
  <c r="R141" i="6" s="1"/>
  <c r="D187" i="3" s="1"/>
  <c r="D207" i="3" s="1"/>
  <c r="D227" i="3" s="1"/>
  <c r="M121" i="6"/>
  <c r="Q121" i="6" s="1"/>
  <c r="R121" i="6" s="1"/>
  <c r="M122" i="6"/>
  <c r="Q122" i="6" s="1"/>
  <c r="R122" i="6" s="1"/>
  <c r="D287" i="3" l="1"/>
  <c r="A287" i="3" s="1"/>
  <c r="A284" i="3"/>
  <c r="D259" i="3"/>
  <c r="A259" i="3" s="1"/>
  <c r="A256" i="3"/>
  <c r="D295" i="3"/>
  <c r="D279" i="3"/>
  <c r="A276" i="3"/>
  <c r="D294" i="3"/>
  <c r="D265" i="3"/>
  <c r="A262" i="3"/>
  <c r="D263" i="3"/>
  <c r="A260" i="3"/>
  <c r="D280" i="3"/>
  <c r="A277" i="3"/>
  <c r="D258" i="3"/>
  <c r="A258" i="3" s="1"/>
  <c r="A255" i="3"/>
  <c r="D288" i="3"/>
  <c r="A288" i="3" s="1"/>
  <c r="A285" i="3"/>
  <c r="D264" i="3"/>
  <c r="A261" i="3"/>
  <c r="D293" i="3"/>
  <c r="A290" i="3"/>
  <c r="D289" i="3"/>
  <c r="A289" i="3" s="1"/>
  <c r="A286" i="3"/>
  <c r="D257" i="3"/>
  <c r="A257" i="3" s="1"/>
  <c r="F76" i="6"/>
  <c r="M76" i="6" s="1"/>
  <c r="Q76" i="6" s="1"/>
  <c r="R76" i="6" s="1"/>
  <c r="D120" i="3" s="1"/>
  <c r="D145" i="3" s="1"/>
  <c r="M48" i="6"/>
  <c r="Q48" i="6" s="1"/>
  <c r="R48" i="6" s="1"/>
  <c r="D70" i="3" s="1"/>
  <c r="D95" i="3" s="1"/>
  <c r="M150" i="6"/>
  <c r="Q150" i="6" s="1"/>
  <c r="R150" i="6" s="1"/>
  <c r="D239" i="3" s="1"/>
  <c r="D246" i="3" s="1"/>
  <c r="F49" i="6"/>
  <c r="F104" i="6"/>
  <c r="M104" i="6" s="1"/>
  <c r="Q104" i="6" s="1"/>
  <c r="R104" i="6" s="1"/>
  <c r="M20" i="6"/>
  <c r="Q20" i="6" s="1"/>
  <c r="R20" i="6" s="1"/>
  <c r="D20" i="3" s="1"/>
  <c r="D45" i="3" s="1"/>
  <c r="M149" i="6"/>
  <c r="Q149" i="6" s="1"/>
  <c r="R149" i="6" s="1"/>
  <c r="D238" i="3" s="1"/>
  <c r="D245" i="3" s="1"/>
  <c r="A121" i="3"/>
  <c r="B122" i="3"/>
  <c r="A145" i="3"/>
  <c r="B146" i="3"/>
  <c r="B71" i="3"/>
  <c r="A70" i="3"/>
  <c r="A95" i="3"/>
  <c r="B96" i="3"/>
  <c r="A466" i="3"/>
  <c r="B467" i="3"/>
  <c r="B547" i="3"/>
  <c r="A546" i="3"/>
  <c r="B414" i="3"/>
  <c r="A413" i="3"/>
  <c r="A489" i="3"/>
  <c r="B490" i="3"/>
  <c r="M304" i="6"/>
  <c r="Q304" i="6" s="1"/>
  <c r="R304" i="6" s="1"/>
  <c r="D417" i="3" s="1"/>
  <c r="D442" i="3" s="1"/>
  <c r="A440" i="3"/>
  <c r="B441" i="3"/>
  <c r="A366" i="3"/>
  <c r="B367" i="3"/>
  <c r="B347" i="3"/>
  <c r="A346" i="3"/>
  <c r="B202" i="3"/>
  <c r="A201" i="3"/>
  <c r="D159" i="3"/>
  <c r="D164" i="3" s="1"/>
  <c r="D162" i="3"/>
  <c r="D167" i="3" s="1"/>
  <c r="D161" i="3"/>
  <c r="D166" i="3" s="1"/>
  <c r="R118" i="6"/>
  <c r="D160" i="3"/>
  <c r="D165" i="3" s="1"/>
  <c r="A44" i="3"/>
  <c r="B45" i="3"/>
  <c r="B179" i="3"/>
  <c r="A178" i="3"/>
  <c r="R180" i="6"/>
  <c r="D269" i="3" s="1"/>
  <c r="M152" i="6"/>
  <c r="Q152" i="6" s="1"/>
  <c r="R152" i="6" s="1"/>
  <c r="D241" i="3" s="1"/>
  <c r="D248" i="3" s="1"/>
  <c r="M123" i="6"/>
  <c r="Q123" i="6" s="1"/>
  <c r="R123" i="6" s="1"/>
  <c r="D267" i="3" l="1"/>
  <c r="A267" i="3" s="1"/>
  <c r="A264" i="3"/>
  <c r="D282" i="3"/>
  <c r="A282" i="3" s="1"/>
  <c r="A279" i="3"/>
  <c r="D296" i="3"/>
  <c r="A296" i="3" s="1"/>
  <c r="A293" i="3"/>
  <c r="D268" i="3"/>
  <c r="A268" i="3" s="1"/>
  <c r="A265" i="3"/>
  <c r="D272" i="3"/>
  <c r="A272" i="3" s="1"/>
  <c r="A269" i="3"/>
  <c r="D297" i="3"/>
  <c r="A297" i="3" s="1"/>
  <c r="A294" i="3"/>
  <c r="D298" i="3"/>
  <c r="A298" i="3" s="1"/>
  <c r="A295" i="3"/>
  <c r="D283" i="3"/>
  <c r="A283" i="3" s="1"/>
  <c r="A280" i="3"/>
  <c r="D266" i="3"/>
  <c r="A266" i="3" s="1"/>
  <c r="A263" i="3"/>
  <c r="F77" i="6"/>
  <c r="M77" i="6" s="1"/>
  <c r="Q77" i="6" s="1"/>
  <c r="R77" i="6" s="1"/>
  <c r="D121" i="3" s="1"/>
  <c r="D146" i="3" s="1"/>
  <c r="M49" i="6"/>
  <c r="Q49" i="6" s="1"/>
  <c r="R49" i="6" s="1"/>
  <c r="D71" i="3" s="1"/>
  <c r="D96" i="3" s="1"/>
  <c r="F50" i="6"/>
  <c r="F105" i="6"/>
  <c r="M105" i="6" s="1"/>
  <c r="Q105" i="6" s="1"/>
  <c r="R105" i="6" s="1"/>
  <c r="M21" i="6"/>
  <c r="Q21" i="6" s="1"/>
  <c r="R21" i="6" s="1"/>
  <c r="D21" i="3" s="1"/>
  <c r="D46" i="3" s="1"/>
  <c r="A122" i="3"/>
  <c r="B123" i="3"/>
  <c r="A146" i="3"/>
  <c r="B147" i="3"/>
  <c r="A96" i="3"/>
  <c r="B97" i="3"/>
  <c r="A71" i="3"/>
  <c r="B72" i="3"/>
  <c r="A467" i="3"/>
  <c r="B468" i="3"/>
  <c r="B548" i="3"/>
  <c r="A547" i="3"/>
  <c r="A414" i="3"/>
  <c r="B415" i="3"/>
  <c r="B491" i="3"/>
  <c r="A490" i="3"/>
  <c r="M305" i="6"/>
  <c r="Q305" i="6" s="1"/>
  <c r="R305" i="6" s="1"/>
  <c r="D418" i="3" s="1"/>
  <c r="D443" i="3" s="1"/>
  <c r="B442" i="3"/>
  <c r="A441" i="3"/>
  <c r="A367" i="3"/>
  <c r="B368" i="3"/>
  <c r="A347" i="3"/>
  <c r="B348" i="3"/>
  <c r="B203" i="3"/>
  <c r="A202" i="3"/>
  <c r="D169" i="3"/>
  <c r="D189" i="3" s="1"/>
  <c r="D209" i="3" s="1"/>
  <c r="D158" i="3"/>
  <c r="D163" i="3" s="1"/>
  <c r="A45" i="3"/>
  <c r="B46" i="3"/>
  <c r="B180" i="3"/>
  <c r="A179" i="3"/>
  <c r="R181" i="6"/>
  <c r="D270" i="3" s="1"/>
  <c r="A270" i="3" s="1"/>
  <c r="M153" i="6"/>
  <c r="Q153" i="6" s="1"/>
  <c r="R153" i="6" s="1"/>
  <c r="D242" i="3" s="1"/>
  <c r="D249" i="3" s="1"/>
  <c r="M124" i="6"/>
  <c r="Q124" i="6" s="1"/>
  <c r="R124" i="6" s="1"/>
  <c r="D273" i="3" l="1"/>
  <c r="A273" i="3" s="1"/>
  <c r="F78" i="6"/>
  <c r="M78" i="6" s="1"/>
  <c r="Q78" i="6" s="1"/>
  <c r="R78" i="6" s="1"/>
  <c r="D122" i="3" s="1"/>
  <c r="D147" i="3" s="1"/>
  <c r="M50" i="6"/>
  <c r="Q50" i="6" s="1"/>
  <c r="R50" i="6" s="1"/>
  <c r="D72" i="3" s="1"/>
  <c r="D97" i="3" s="1"/>
  <c r="F51" i="6"/>
  <c r="F106" i="6"/>
  <c r="M106" i="6" s="1"/>
  <c r="Q106" i="6" s="1"/>
  <c r="R106" i="6" s="1"/>
  <c r="M22" i="6"/>
  <c r="Q22" i="6" s="1"/>
  <c r="R22" i="6" s="1"/>
  <c r="D22" i="3" s="1"/>
  <c r="D47" i="3" s="1"/>
  <c r="B148" i="3"/>
  <c r="A147" i="3"/>
  <c r="B124" i="3"/>
  <c r="A123" i="3"/>
  <c r="A72" i="3"/>
  <c r="B73" i="3"/>
  <c r="A97" i="3"/>
  <c r="B98" i="3"/>
  <c r="A468" i="3"/>
  <c r="B469" i="3"/>
  <c r="B549" i="3"/>
  <c r="A548" i="3"/>
  <c r="A415" i="3"/>
  <c r="B416" i="3"/>
  <c r="A491" i="3"/>
  <c r="B492" i="3"/>
  <c r="M306" i="6"/>
  <c r="Q306" i="6" s="1"/>
  <c r="R306" i="6" s="1"/>
  <c r="D419" i="3" s="1"/>
  <c r="D444" i="3" s="1"/>
  <c r="A442" i="3"/>
  <c r="B443" i="3"/>
  <c r="A368" i="3"/>
  <c r="B369" i="3"/>
  <c r="A348" i="3"/>
  <c r="B349" i="3"/>
  <c r="B291" i="3"/>
  <c r="A291" i="3" s="1"/>
  <c r="B204" i="3"/>
  <c r="A203" i="3"/>
  <c r="D170" i="3"/>
  <c r="D190" i="3" s="1"/>
  <c r="D210" i="3" s="1"/>
  <c r="A46" i="3"/>
  <c r="B47" i="3"/>
  <c r="B181" i="3"/>
  <c r="A180" i="3"/>
  <c r="R182" i="6"/>
  <c r="D271" i="3" s="1"/>
  <c r="A271" i="3" s="1"/>
  <c r="R183" i="6"/>
  <c r="D275" i="3" s="1"/>
  <c r="A275" i="3" s="1"/>
  <c r="M154" i="6"/>
  <c r="Q154" i="6" s="1"/>
  <c r="R154" i="6" s="1"/>
  <c r="D243" i="3" s="1"/>
  <c r="D250" i="3" s="1"/>
  <c r="M125" i="6"/>
  <c r="Q125" i="6" s="1"/>
  <c r="R125" i="6" s="1"/>
  <c r="D278" i="3" l="1"/>
  <c r="A278" i="3" s="1"/>
  <c r="D274" i="3"/>
  <c r="A274" i="3" s="1"/>
  <c r="F79" i="6"/>
  <c r="M79" i="6" s="1"/>
  <c r="Q79" i="6" s="1"/>
  <c r="R79" i="6" s="1"/>
  <c r="D123" i="3" s="1"/>
  <c r="D148" i="3" s="1"/>
  <c r="M51" i="6"/>
  <c r="Q51" i="6" s="1"/>
  <c r="R51" i="6" s="1"/>
  <c r="D73" i="3" s="1"/>
  <c r="D98" i="3" s="1"/>
  <c r="F52" i="6"/>
  <c r="F107" i="6"/>
  <c r="M107" i="6" s="1"/>
  <c r="Q107" i="6" s="1"/>
  <c r="R107" i="6" s="1"/>
  <c r="M23" i="6"/>
  <c r="Q23" i="6" s="1"/>
  <c r="R23" i="6" s="1"/>
  <c r="D23" i="3" s="1"/>
  <c r="D48" i="3" s="1"/>
  <c r="A124" i="3"/>
  <c r="B125" i="3"/>
  <c r="A148" i="3"/>
  <c r="B149" i="3"/>
  <c r="A98" i="3"/>
  <c r="B99" i="3"/>
  <c r="A73" i="3"/>
  <c r="B74" i="3"/>
  <c r="A469" i="3"/>
  <c r="B470" i="3"/>
  <c r="A549" i="3"/>
  <c r="B550" i="3"/>
  <c r="A416" i="3"/>
  <c r="B417" i="3"/>
  <c r="A492" i="3"/>
  <c r="B493" i="3"/>
  <c r="M307" i="6"/>
  <c r="Q307" i="6" s="1"/>
  <c r="R307" i="6" s="1"/>
  <c r="D420" i="3" s="1"/>
  <c r="D445" i="3" s="1"/>
  <c r="A443" i="3"/>
  <c r="B444" i="3"/>
  <c r="A369" i="3"/>
  <c r="B370" i="3"/>
  <c r="A349" i="3"/>
  <c r="B350" i="3"/>
  <c r="B292" i="3"/>
  <c r="A292" i="3" s="1"/>
  <c r="A204" i="3"/>
  <c r="B205" i="3"/>
  <c r="D171" i="3"/>
  <c r="D191" i="3" s="1"/>
  <c r="D211" i="3" s="1"/>
  <c r="A47" i="3"/>
  <c r="B48" i="3"/>
  <c r="B182" i="3"/>
  <c r="A181" i="3"/>
  <c r="M155" i="6"/>
  <c r="Q155" i="6" s="1"/>
  <c r="R155" i="6" s="1"/>
  <c r="D244" i="3" s="1"/>
  <c r="D251" i="3" s="1"/>
  <c r="M126" i="6"/>
  <c r="Q126" i="6" s="1"/>
  <c r="R126" i="6" s="1"/>
  <c r="D281" i="3" l="1"/>
  <c r="A281" i="3" s="1"/>
  <c r="F80" i="6"/>
  <c r="M80" i="6" s="1"/>
  <c r="Q80" i="6" s="1"/>
  <c r="R80" i="6" s="1"/>
  <c r="D124" i="3" s="1"/>
  <c r="D149" i="3" s="1"/>
  <c r="M52" i="6"/>
  <c r="Q52" i="6" s="1"/>
  <c r="R52" i="6" s="1"/>
  <c r="D74" i="3" s="1"/>
  <c r="D99" i="3" s="1"/>
  <c r="F53" i="6"/>
  <c r="F108" i="6"/>
  <c r="M108" i="6" s="1"/>
  <c r="Q108" i="6" s="1"/>
  <c r="R108" i="6" s="1"/>
  <c r="M24" i="6"/>
  <c r="Q24" i="6" s="1"/>
  <c r="R24" i="6" s="1"/>
  <c r="D24" i="3" s="1"/>
  <c r="D49" i="3" s="1"/>
  <c r="A149" i="3"/>
  <c r="B150" i="3"/>
  <c r="B126" i="3"/>
  <c r="A125" i="3"/>
  <c r="A74" i="3"/>
  <c r="B75" i="3"/>
  <c r="A99" i="3"/>
  <c r="B100" i="3"/>
  <c r="A470" i="3"/>
  <c r="B471" i="3"/>
  <c r="B551" i="3"/>
  <c r="A550" i="3"/>
  <c r="A417" i="3"/>
  <c r="B418" i="3"/>
  <c r="A493" i="3"/>
  <c r="B494" i="3"/>
  <c r="M308" i="6"/>
  <c r="Q308" i="6" s="1"/>
  <c r="R308" i="6" s="1"/>
  <c r="D421" i="3" s="1"/>
  <c r="D446" i="3" s="1"/>
  <c r="A444" i="3"/>
  <c r="B445" i="3"/>
  <c r="A370" i="3"/>
  <c r="B371" i="3"/>
  <c r="A350" i="3"/>
  <c r="B351" i="3"/>
  <c r="B206" i="3"/>
  <c r="A205" i="3"/>
  <c r="A209" i="3"/>
  <c r="D172" i="3"/>
  <c r="D192" i="3" s="1"/>
  <c r="D212" i="3" s="1"/>
  <c r="B49" i="3"/>
  <c r="A48" i="3"/>
  <c r="B183" i="3"/>
  <c r="A182" i="3"/>
  <c r="M127" i="6"/>
  <c r="Q127" i="6" s="1"/>
  <c r="R127" i="6" s="1"/>
  <c r="F81" i="6" l="1"/>
  <c r="M81" i="6" s="1"/>
  <c r="Q81" i="6" s="1"/>
  <c r="R81" i="6" s="1"/>
  <c r="D125" i="3" s="1"/>
  <c r="D150" i="3" s="1"/>
  <c r="M53" i="6"/>
  <c r="Q53" i="6" s="1"/>
  <c r="R53" i="6" s="1"/>
  <c r="D75" i="3" s="1"/>
  <c r="D100" i="3" s="1"/>
  <c r="F54" i="6"/>
  <c r="F109" i="6"/>
  <c r="M109" i="6" s="1"/>
  <c r="Q109" i="6" s="1"/>
  <c r="R109" i="6" s="1"/>
  <c r="M25" i="6"/>
  <c r="Q25" i="6" s="1"/>
  <c r="R25" i="6" s="1"/>
  <c r="D25" i="3" s="1"/>
  <c r="D50" i="3" s="1"/>
  <c r="B151" i="3"/>
  <c r="A150" i="3"/>
  <c r="B127" i="3"/>
  <c r="A126" i="3"/>
  <c r="B101" i="3"/>
  <c r="A100" i="3"/>
  <c r="A75" i="3"/>
  <c r="B76" i="3"/>
  <c r="A471" i="3"/>
  <c r="B472" i="3"/>
  <c r="A551" i="3"/>
  <c r="B552" i="3"/>
  <c r="B419" i="3"/>
  <c r="A418" i="3"/>
  <c r="B495" i="3"/>
  <c r="A494" i="3"/>
  <c r="M310" i="6"/>
  <c r="Q310" i="6" s="1"/>
  <c r="R310" i="6" s="1"/>
  <c r="D423" i="3" s="1"/>
  <c r="D448" i="3" s="1"/>
  <c r="M309" i="6"/>
  <c r="Q309" i="6" s="1"/>
  <c r="R309" i="6" s="1"/>
  <c r="D422" i="3" s="1"/>
  <c r="D447" i="3" s="1"/>
  <c r="A445" i="3"/>
  <c r="B446" i="3"/>
  <c r="B372" i="3"/>
  <c r="A371" i="3"/>
  <c r="B352" i="3"/>
  <c r="A351" i="3"/>
  <c r="B207" i="3"/>
  <c r="A206" i="3"/>
  <c r="A210" i="3"/>
  <c r="D173" i="3"/>
  <c r="D193" i="3" s="1"/>
  <c r="D213" i="3" s="1"/>
  <c r="A49" i="3"/>
  <c r="B50" i="3"/>
  <c r="B184" i="3"/>
  <c r="A183" i="3"/>
  <c r="M128" i="6"/>
  <c r="Q128" i="6" s="1"/>
  <c r="R128" i="6" s="1"/>
  <c r="F82" i="6" l="1"/>
  <c r="M82" i="6" s="1"/>
  <c r="Q82" i="6" s="1"/>
  <c r="R82" i="6" s="1"/>
  <c r="D126" i="3" s="1"/>
  <c r="D151" i="3" s="1"/>
  <c r="M54" i="6"/>
  <c r="Q54" i="6" s="1"/>
  <c r="R54" i="6" s="1"/>
  <c r="D76" i="3" s="1"/>
  <c r="D101" i="3" s="1"/>
  <c r="F55" i="6"/>
  <c r="F110" i="6"/>
  <c r="M110" i="6" s="1"/>
  <c r="Q110" i="6" s="1"/>
  <c r="R110" i="6" s="1"/>
  <c r="M26" i="6"/>
  <c r="Q26" i="6" s="1"/>
  <c r="R26" i="6" s="1"/>
  <c r="D26" i="3" s="1"/>
  <c r="D51" i="3" s="1"/>
  <c r="A127" i="3"/>
  <c r="B128" i="3"/>
  <c r="A151" i="3"/>
  <c r="B152" i="3"/>
  <c r="B77" i="3"/>
  <c r="A76" i="3"/>
  <c r="A101" i="3"/>
  <c r="B102" i="3"/>
  <c r="A472" i="3"/>
  <c r="B473" i="3"/>
  <c r="A473" i="3" s="1"/>
  <c r="B553" i="3"/>
  <c r="A552" i="3"/>
  <c r="A419" i="3"/>
  <c r="B420" i="3"/>
  <c r="A495" i="3"/>
  <c r="B496" i="3"/>
  <c r="A446" i="3"/>
  <c r="B447" i="3"/>
  <c r="B373" i="3"/>
  <c r="A372" i="3"/>
  <c r="A352" i="3"/>
  <c r="B353" i="3"/>
  <c r="A207" i="3"/>
  <c r="B208" i="3"/>
  <c r="A211" i="3"/>
  <c r="D174" i="3"/>
  <c r="D194" i="3" s="1"/>
  <c r="D214" i="3" s="1"/>
  <c r="A50" i="3"/>
  <c r="B51" i="3"/>
  <c r="B185" i="3"/>
  <c r="A184" i="3"/>
  <c r="M129" i="6"/>
  <c r="Q129" i="6" s="1"/>
  <c r="R129" i="6" s="1"/>
  <c r="F83" i="6" l="1"/>
  <c r="M83" i="6" s="1"/>
  <c r="Q83" i="6" s="1"/>
  <c r="R83" i="6" s="1"/>
  <c r="D127" i="3" s="1"/>
  <c r="D152" i="3" s="1"/>
  <c r="M55" i="6"/>
  <c r="Q55" i="6" s="1"/>
  <c r="R55" i="6" s="1"/>
  <c r="D77" i="3" s="1"/>
  <c r="D102" i="3" s="1"/>
  <c r="F56" i="6"/>
  <c r="F111" i="6"/>
  <c r="M111" i="6" s="1"/>
  <c r="Q111" i="6" s="1"/>
  <c r="R111" i="6" s="1"/>
  <c r="M27" i="6"/>
  <c r="Q27" i="6" s="1"/>
  <c r="R27" i="6" s="1"/>
  <c r="D27" i="3" s="1"/>
  <c r="D52" i="3" s="1"/>
  <c r="A152" i="3"/>
  <c r="B153" i="3"/>
  <c r="A128" i="3"/>
  <c r="B129" i="3"/>
  <c r="A102" i="3"/>
  <c r="B103" i="3"/>
  <c r="B78" i="3"/>
  <c r="A77" i="3"/>
  <c r="A553" i="3"/>
  <c r="B554" i="3"/>
  <c r="A554" i="3" s="1"/>
  <c r="B421" i="3"/>
  <c r="A420" i="3"/>
  <c r="B497" i="3"/>
  <c r="A497" i="3" s="1"/>
  <c r="A496" i="3"/>
  <c r="A447" i="3"/>
  <c r="B448" i="3"/>
  <c r="A448" i="3" s="1"/>
  <c r="B374" i="3"/>
  <c r="A374" i="3" s="1"/>
  <c r="A373" i="3"/>
  <c r="A353" i="3"/>
  <c r="B354" i="3"/>
  <c r="A208" i="3"/>
  <c r="A212" i="3"/>
  <c r="D175" i="3"/>
  <c r="D195" i="3" s="1"/>
  <c r="D215" i="3" s="1"/>
  <c r="A51" i="3"/>
  <c r="B52" i="3"/>
  <c r="B186" i="3"/>
  <c r="A185" i="3"/>
  <c r="M130" i="6"/>
  <c r="Q130" i="6" s="1"/>
  <c r="R130" i="6" s="1"/>
  <c r="F84" i="6" l="1"/>
  <c r="M84" i="6" s="1"/>
  <c r="Q84" i="6" s="1"/>
  <c r="R84" i="6" s="1"/>
  <c r="D128" i="3" s="1"/>
  <c r="D153" i="3" s="1"/>
  <c r="M56" i="6"/>
  <c r="Q56" i="6" s="1"/>
  <c r="R56" i="6" s="1"/>
  <c r="D78" i="3" s="1"/>
  <c r="D103" i="3" s="1"/>
  <c r="F57" i="6"/>
  <c r="F112" i="6"/>
  <c r="M112" i="6" s="1"/>
  <c r="Q112" i="6" s="1"/>
  <c r="R112" i="6" s="1"/>
  <c r="M28" i="6"/>
  <c r="Q28" i="6" s="1"/>
  <c r="R28" i="6" s="1"/>
  <c r="D28" i="3" s="1"/>
  <c r="D53" i="3" s="1"/>
  <c r="A129" i="3"/>
  <c r="B130" i="3"/>
  <c r="A130" i="3" s="1"/>
  <c r="B154" i="3"/>
  <c r="A153" i="3"/>
  <c r="A78" i="3"/>
  <c r="B79" i="3"/>
  <c r="A103" i="3"/>
  <c r="B104" i="3"/>
  <c r="A421" i="3"/>
  <c r="B422" i="3"/>
  <c r="B355" i="3"/>
  <c r="A355" i="3" s="1"/>
  <c r="A354" i="3"/>
  <c r="A213" i="3"/>
  <c r="D176" i="3"/>
  <c r="D196" i="3" s="1"/>
  <c r="D216" i="3" s="1"/>
  <c r="B53" i="3"/>
  <c r="A52" i="3"/>
  <c r="B187" i="3"/>
  <c r="A186" i="3"/>
  <c r="M131" i="6"/>
  <c r="Q131" i="6" s="1"/>
  <c r="R131" i="6" s="1"/>
  <c r="F85" i="6" l="1"/>
  <c r="M85" i="6" s="1"/>
  <c r="Q85" i="6" s="1"/>
  <c r="R85" i="6" s="1"/>
  <c r="D129" i="3" s="1"/>
  <c r="D154" i="3" s="1"/>
  <c r="M57" i="6"/>
  <c r="Q57" i="6" s="1"/>
  <c r="R57" i="6" s="1"/>
  <c r="D79" i="3" s="1"/>
  <c r="D104" i="3" s="1"/>
  <c r="F58" i="6"/>
  <c r="F113" i="6"/>
  <c r="M113" i="6" s="1"/>
  <c r="Q113" i="6" s="1"/>
  <c r="R113" i="6" s="1"/>
  <c r="M29" i="6"/>
  <c r="Q29" i="6" s="1"/>
  <c r="R29" i="6" s="1"/>
  <c r="D29" i="3" s="1"/>
  <c r="D54" i="3" s="1"/>
  <c r="A154" i="3"/>
  <c r="B155" i="3"/>
  <c r="A155" i="3" s="1"/>
  <c r="A104" i="3"/>
  <c r="B105" i="3"/>
  <c r="A105" i="3" s="1"/>
  <c r="A79" i="3"/>
  <c r="B80" i="3"/>
  <c r="A80" i="3" s="1"/>
  <c r="B423" i="3"/>
  <c r="A423" i="3" s="1"/>
  <c r="A422" i="3"/>
  <c r="A214" i="3"/>
  <c r="D177" i="3"/>
  <c r="D197" i="3" s="1"/>
  <c r="D217" i="3" s="1"/>
  <c r="A53" i="3"/>
  <c r="B54" i="3"/>
  <c r="B188" i="3"/>
  <c r="A187" i="3"/>
  <c r="M132" i="6"/>
  <c r="Q132" i="6" s="1"/>
  <c r="R132" i="6" s="1"/>
  <c r="F86" i="6" l="1"/>
  <c r="M86" i="6" s="1"/>
  <c r="Q86" i="6" s="1"/>
  <c r="R86" i="6" s="1"/>
  <c r="D130" i="3" s="1"/>
  <c r="D155" i="3" s="1"/>
  <c r="M58" i="6"/>
  <c r="Q58" i="6" s="1"/>
  <c r="R58" i="6" s="1"/>
  <c r="D80" i="3" s="1"/>
  <c r="D105" i="3" s="1"/>
  <c r="M30" i="6"/>
  <c r="Q30" i="6" s="1"/>
  <c r="R30" i="6" s="1"/>
  <c r="D30" i="3" s="1"/>
  <c r="D55" i="3" s="1"/>
  <c r="F114" i="6"/>
  <c r="M114" i="6" s="1"/>
  <c r="Q114" i="6" s="1"/>
  <c r="R114" i="6" s="1"/>
  <c r="A215" i="3"/>
  <c r="D178" i="3"/>
  <c r="D198" i="3" s="1"/>
  <c r="D218" i="3" s="1"/>
  <c r="B55" i="3"/>
  <c r="A54" i="3"/>
  <c r="A188" i="3"/>
  <c r="M133" i="6"/>
  <c r="Q133" i="6" s="1"/>
  <c r="R133" i="6" s="1"/>
  <c r="A216" i="3" l="1"/>
  <c r="D179" i="3"/>
  <c r="D199" i="3" s="1"/>
  <c r="D219" i="3" s="1"/>
  <c r="A55" i="3"/>
  <c r="M134" i="6"/>
  <c r="Q134" i="6" s="1"/>
  <c r="R134" i="6" s="1"/>
  <c r="A217" i="3" l="1"/>
  <c r="D180" i="3"/>
  <c r="D200" i="3" s="1"/>
  <c r="D220" i="3" s="1"/>
  <c r="M135" i="6"/>
  <c r="Q135" i="6" s="1"/>
  <c r="R135" i="6" s="1"/>
  <c r="A218" i="3" l="1"/>
  <c r="D181" i="3"/>
  <c r="D201" i="3" s="1"/>
  <c r="D221" i="3" s="1"/>
  <c r="M136" i="6"/>
  <c r="Q136" i="6" s="1"/>
  <c r="R136" i="6" s="1"/>
  <c r="A219" i="3" l="1"/>
  <c r="D182" i="3"/>
  <c r="D202" i="3" s="1"/>
  <c r="D222" i="3" s="1"/>
  <c r="M137" i="6"/>
  <c r="Q137" i="6" s="1"/>
  <c r="R137" i="6" s="1"/>
  <c r="A220" i="3" l="1"/>
  <c r="D183" i="3"/>
  <c r="D203" i="3" s="1"/>
  <c r="D223" i="3" s="1"/>
  <c r="M138" i="6"/>
  <c r="Q138" i="6" s="1"/>
  <c r="R138" i="6" s="1"/>
  <c r="A221" i="3" l="1"/>
  <c r="D184" i="3"/>
  <c r="D204" i="3" s="1"/>
  <c r="D224" i="3" s="1"/>
  <c r="M140" i="6"/>
  <c r="Q140" i="6" s="1"/>
  <c r="R140" i="6" s="1"/>
  <c r="D186" i="3" s="1"/>
  <c r="D206" i="3" s="1"/>
  <c r="D226" i="3" s="1"/>
  <c r="M139" i="6"/>
  <c r="Q139" i="6" s="1"/>
  <c r="R139" i="6" s="1"/>
  <c r="A222" i="3" l="1"/>
  <c r="D185" i="3"/>
  <c r="D205" i="3" s="1"/>
  <c r="D225" i="3" s="1"/>
  <c r="A223" i="3" l="1"/>
  <c r="A224" i="3" l="1"/>
  <c r="J158" i="3"/>
  <c r="R28" i="2"/>
  <c r="R51" i="2"/>
  <c r="R50" i="2"/>
  <c r="R49" i="2"/>
  <c r="R48" i="2"/>
  <c r="R27" i="2"/>
  <c r="R26" i="2"/>
  <c r="R25" i="2"/>
  <c r="R24" i="2"/>
  <c r="J28" i="2"/>
  <c r="J27" i="2"/>
  <c r="J26" i="2"/>
  <c r="J25" i="2"/>
  <c r="J24" i="2"/>
  <c r="J51" i="2"/>
  <c r="J50" i="2"/>
  <c r="J49" i="2"/>
  <c r="J48" i="2"/>
  <c r="Z28" i="2"/>
  <c r="Z27" i="2"/>
  <c r="Z26" i="2"/>
  <c r="Z25" i="2"/>
  <c r="Z24" i="2"/>
  <c r="Z51" i="2"/>
  <c r="Z50" i="2"/>
  <c r="Z49" i="2"/>
  <c r="Z48" i="2"/>
  <c r="Z76" i="2"/>
  <c r="Z75" i="2"/>
  <c r="Z74" i="2"/>
  <c r="Z73" i="2"/>
  <c r="R76" i="2"/>
  <c r="R75" i="2"/>
  <c r="R74" i="2"/>
  <c r="R73" i="2"/>
  <c r="J77" i="2"/>
  <c r="J76" i="2"/>
  <c r="J75" i="2"/>
  <c r="J74" i="2"/>
  <c r="J73" i="2"/>
  <c r="A225" i="3" l="1"/>
  <c r="Z101" i="2"/>
  <c r="Z100" i="2"/>
  <c r="Z99" i="2"/>
  <c r="Z98" i="2"/>
  <c r="Z97" i="2"/>
  <c r="J101" i="2"/>
  <c r="J100" i="2"/>
  <c r="J99" i="2"/>
  <c r="J98" i="2"/>
  <c r="J97" i="2"/>
  <c r="T101" i="2"/>
  <c r="Y101" i="2" s="1"/>
  <c r="AA101" i="2" s="1"/>
  <c r="T100" i="2"/>
  <c r="Y100" i="2" s="1"/>
  <c r="AA100" i="2" s="1"/>
  <c r="T99" i="2"/>
  <c r="Y99" i="2" s="1"/>
  <c r="AA99" i="2" s="1"/>
  <c r="T98" i="2"/>
  <c r="Y98" i="2" s="1"/>
  <c r="AA98" i="2" s="1"/>
  <c r="T97" i="2"/>
  <c r="Y97" i="2" s="1"/>
  <c r="AA97" i="2" s="1"/>
  <c r="Y96" i="2" s="1"/>
  <c r="D101" i="2"/>
  <c r="I101" i="2" s="1"/>
  <c r="K101" i="2" s="1"/>
  <c r="D100" i="2"/>
  <c r="I100" i="2" s="1"/>
  <c r="K100" i="2" s="1"/>
  <c r="D99" i="2"/>
  <c r="I99" i="2" s="1"/>
  <c r="D98" i="2"/>
  <c r="I98" i="2" s="1"/>
  <c r="K98" i="2" s="1"/>
  <c r="D97" i="2"/>
  <c r="I97" i="2" s="1"/>
  <c r="K97" i="2" s="1"/>
  <c r="I96" i="2" s="1"/>
  <c r="T76" i="2"/>
  <c r="Y76" i="2" s="1"/>
  <c r="AA76" i="2" s="1"/>
  <c r="T75" i="2"/>
  <c r="Y75" i="2" s="1"/>
  <c r="AA75" i="2" s="1"/>
  <c r="T74" i="2"/>
  <c r="Y74" i="2" s="1"/>
  <c r="AA74" i="2" s="1"/>
  <c r="T73" i="2"/>
  <c r="Y73" i="2" s="1"/>
  <c r="AA73" i="2" s="1"/>
  <c r="Y72" i="2" s="1"/>
  <c r="L14" i="5" s="1"/>
  <c r="L76" i="2"/>
  <c r="Q76" i="2" s="1"/>
  <c r="S76" i="2" s="1"/>
  <c r="L75" i="2"/>
  <c r="Q75" i="2" s="1"/>
  <c r="S75" i="2" s="1"/>
  <c r="L74" i="2"/>
  <c r="Q74" i="2" s="1"/>
  <c r="S74" i="2" s="1"/>
  <c r="R72" i="2" s="1"/>
  <c r="M13" i="5" s="1"/>
  <c r="L73" i="2"/>
  <c r="Q73" i="2" s="1"/>
  <c r="S73" i="2" s="1"/>
  <c r="Q72" i="2" s="1"/>
  <c r="L13" i="5" s="1"/>
  <c r="D77" i="2"/>
  <c r="I77" i="2" s="1"/>
  <c r="K77" i="2" s="1"/>
  <c r="D76" i="2"/>
  <c r="I76" i="2" s="1"/>
  <c r="K76" i="2" s="1"/>
  <c r="D75" i="2"/>
  <c r="I75" i="2" s="1"/>
  <c r="K75" i="2" s="1"/>
  <c r="D74" i="2"/>
  <c r="I74" i="2" s="1"/>
  <c r="K74" i="2" s="1"/>
  <c r="D73" i="2"/>
  <c r="I73" i="2" s="1"/>
  <c r="K73" i="2" s="1"/>
  <c r="I72" i="2" s="1"/>
  <c r="T51" i="2"/>
  <c r="Y51" i="2" s="1"/>
  <c r="AA51" i="2" s="1"/>
  <c r="T50" i="2"/>
  <c r="Y50" i="2" s="1"/>
  <c r="AA50" i="2" s="1"/>
  <c r="T49" i="2"/>
  <c r="Y49" i="2" s="1"/>
  <c r="AA49" i="2" s="1"/>
  <c r="T48" i="2"/>
  <c r="Y48" i="2" s="1"/>
  <c r="AA48" i="2" s="1"/>
  <c r="Y47" i="2" s="1"/>
  <c r="L11" i="5" s="1"/>
  <c r="L51" i="2"/>
  <c r="Q51" i="2" s="1"/>
  <c r="S51" i="2" s="1"/>
  <c r="L50" i="2"/>
  <c r="Q50" i="2" s="1"/>
  <c r="S50" i="2" s="1"/>
  <c r="L49" i="2"/>
  <c r="Q49" i="2" s="1"/>
  <c r="S49" i="2" s="1"/>
  <c r="L48" i="2"/>
  <c r="Q48" i="2" s="1"/>
  <c r="S48" i="2" s="1"/>
  <c r="Q47" i="2" s="1"/>
  <c r="L10" i="5" s="1"/>
  <c r="D51" i="2"/>
  <c r="I51" i="2" s="1"/>
  <c r="K51" i="2" s="1"/>
  <c r="D50" i="2"/>
  <c r="I50" i="2" s="1"/>
  <c r="K50" i="2" s="1"/>
  <c r="D49" i="2"/>
  <c r="I49" i="2" s="1"/>
  <c r="K49" i="2" s="1"/>
  <c r="D48" i="2"/>
  <c r="I48" i="2" s="1"/>
  <c r="K48" i="2" s="1"/>
  <c r="I47" i="2" s="1"/>
  <c r="L9" i="5" s="1"/>
  <c r="T28" i="2"/>
  <c r="Y28" i="2" s="1"/>
  <c r="AA28" i="2" s="1"/>
  <c r="T27" i="2"/>
  <c r="Y27" i="2" s="1"/>
  <c r="AA27" i="2" s="1"/>
  <c r="T26" i="2"/>
  <c r="Y26" i="2" s="1"/>
  <c r="AA26" i="2" s="1"/>
  <c r="T25" i="2"/>
  <c r="Y25" i="2" s="1"/>
  <c r="AA25" i="2" s="1"/>
  <c r="T24" i="2"/>
  <c r="Y24" i="2" s="1"/>
  <c r="AA24" i="2" s="1"/>
  <c r="Y23" i="2" s="1"/>
  <c r="L8" i="5" s="1"/>
  <c r="L28" i="2"/>
  <c r="Q28" i="2" s="1"/>
  <c r="S28" i="2" s="1"/>
  <c r="L27" i="2"/>
  <c r="Q27" i="2" s="1"/>
  <c r="S27" i="2" s="1"/>
  <c r="L26" i="2"/>
  <c r="Q26" i="2" s="1"/>
  <c r="S26" i="2" s="1"/>
  <c r="L25" i="2"/>
  <c r="Q25" i="2" s="1"/>
  <c r="S25" i="2" s="1"/>
  <c r="L24" i="2"/>
  <c r="Q24" i="2" s="1"/>
  <c r="S24" i="2" s="1"/>
  <c r="Q23" i="2" s="1"/>
  <c r="D25" i="2"/>
  <c r="I25" i="2" s="1"/>
  <c r="K25" i="2" s="1"/>
  <c r="I23" i="2" s="1"/>
  <c r="L6" i="5" s="1"/>
  <c r="D26" i="2"/>
  <c r="I26" i="2" s="1"/>
  <c r="K26" i="2" s="1"/>
  <c r="D27" i="2"/>
  <c r="I27" i="2" s="1"/>
  <c r="K27" i="2" s="1"/>
  <c r="D28" i="2"/>
  <c r="I28" i="2" s="1"/>
  <c r="K28" i="2" s="1"/>
  <c r="D24" i="2"/>
  <c r="I24" i="2" s="1"/>
  <c r="K24" i="2" s="1"/>
  <c r="L457" i="3" l="1"/>
  <c r="L463" i="3"/>
  <c r="L454" i="3"/>
  <c r="L456" i="3"/>
  <c r="L460" i="3"/>
  <c r="L462" i="3"/>
  <c r="L466" i="3"/>
  <c r="L468" i="3"/>
  <c r="L472" i="3"/>
  <c r="L471" i="3"/>
  <c r="L450" i="3"/>
  <c r="L459" i="3"/>
  <c r="L469" i="3"/>
  <c r="L453" i="3"/>
  <c r="L465" i="3"/>
  <c r="L377" i="3"/>
  <c r="L451" i="3"/>
  <c r="L401" i="3"/>
  <c r="L403" i="3"/>
  <c r="L405" i="3"/>
  <c r="L407" i="3"/>
  <c r="L409" i="3"/>
  <c r="L411" i="3"/>
  <c r="L413" i="3"/>
  <c r="L415" i="3"/>
  <c r="L417" i="3"/>
  <c r="L419" i="3"/>
  <c r="L421" i="3"/>
  <c r="L423" i="3"/>
  <c r="L385" i="3"/>
  <c r="L381" i="3"/>
  <c r="L406" i="3"/>
  <c r="L410" i="3"/>
  <c r="L418" i="3"/>
  <c r="L473" i="3"/>
  <c r="L382" i="3"/>
  <c r="L452" i="3"/>
  <c r="L458" i="3"/>
  <c r="L464" i="3"/>
  <c r="L470" i="3"/>
  <c r="L380" i="3"/>
  <c r="L408" i="3"/>
  <c r="L455" i="3"/>
  <c r="L383" i="3"/>
  <c r="L412" i="3"/>
  <c r="L384" i="3"/>
  <c r="L400" i="3"/>
  <c r="L388" i="3"/>
  <c r="L402" i="3"/>
  <c r="L416" i="3"/>
  <c r="L422" i="3"/>
  <c r="L461" i="3"/>
  <c r="L399" i="3"/>
  <c r="L386" i="3"/>
  <c r="L404" i="3"/>
  <c r="L414" i="3"/>
  <c r="L420" i="3"/>
  <c r="L467" i="3"/>
  <c r="L387" i="3"/>
  <c r="L503" i="3"/>
  <c r="L500" i="3"/>
  <c r="L504" i="3"/>
  <c r="L499" i="3"/>
  <c r="L501" i="3"/>
  <c r="L505" i="3"/>
  <c r="L498" i="3"/>
  <c r="L502" i="3"/>
  <c r="L508" i="3"/>
  <c r="L509" i="3"/>
  <c r="L511" i="3"/>
  <c r="L513" i="3"/>
  <c r="L515" i="3"/>
  <c r="L517" i="3"/>
  <c r="L519" i="3"/>
  <c r="L521" i="3"/>
  <c r="L523" i="3"/>
  <c r="L525" i="3"/>
  <c r="L527" i="3"/>
  <c r="L529" i="3"/>
  <c r="L510" i="3"/>
  <c r="L512" i="3"/>
  <c r="L514" i="3"/>
  <c r="L516" i="3"/>
  <c r="L518" i="3"/>
  <c r="L520" i="3"/>
  <c r="L522" i="3"/>
  <c r="L524" i="3"/>
  <c r="L526" i="3"/>
  <c r="L528" i="3"/>
  <c r="L530" i="3"/>
  <c r="M508" i="3"/>
  <c r="M509" i="3"/>
  <c r="M511" i="3"/>
  <c r="M513" i="3"/>
  <c r="M515" i="3"/>
  <c r="M517" i="3"/>
  <c r="M519" i="3"/>
  <c r="M521" i="3"/>
  <c r="M523" i="3"/>
  <c r="M525" i="3"/>
  <c r="M527" i="3"/>
  <c r="M529" i="3"/>
  <c r="M510" i="3"/>
  <c r="M512" i="3"/>
  <c r="M514" i="3"/>
  <c r="M516" i="3"/>
  <c r="M518" i="3"/>
  <c r="M520" i="3"/>
  <c r="M522" i="3"/>
  <c r="M524" i="3"/>
  <c r="M526" i="3"/>
  <c r="M528" i="3"/>
  <c r="M530" i="3"/>
  <c r="L495" i="3"/>
  <c r="L487" i="3"/>
  <c r="L475" i="3"/>
  <c r="L378" i="3"/>
  <c r="L496" i="3"/>
  <c r="L492" i="3"/>
  <c r="L490" i="3"/>
  <c r="L486" i="3"/>
  <c r="L484" i="3"/>
  <c r="L480" i="3"/>
  <c r="L478" i="3"/>
  <c r="L474" i="3"/>
  <c r="L493" i="3"/>
  <c r="L481" i="3"/>
  <c r="L489" i="3"/>
  <c r="L483" i="3"/>
  <c r="L477" i="3"/>
  <c r="L445" i="3"/>
  <c r="L435" i="3"/>
  <c r="L427" i="3"/>
  <c r="L485" i="3"/>
  <c r="L394" i="3"/>
  <c r="L448" i="3"/>
  <c r="L446" i="3"/>
  <c r="L444" i="3"/>
  <c r="L442" i="3"/>
  <c r="L440" i="3"/>
  <c r="L438" i="3"/>
  <c r="L436" i="3"/>
  <c r="L434" i="3"/>
  <c r="L432" i="3"/>
  <c r="L430" i="3"/>
  <c r="L428" i="3"/>
  <c r="L426" i="3"/>
  <c r="L424" i="3"/>
  <c r="L447" i="3"/>
  <c r="L437" i="3"/>
  <c r="L425" i="3"/>
  <c r="L497" i="3"/>
  <c r="L479" i="3"/>
  <c r="L392" i="3"/>
  <c r="L439" i="3"/>
  <c r="L433" i="3"/>
  <c r="L494" i="3"/>
  <c r="L488" i="3"/>
  <c r="L482" i="3"/>
  <c r="L476" i="3"/>
  <c r="L397" i="3"/>
  <c r="L395" i="3"/>
  <c r="L393" i="3"/>
  <c r="L391" i="3"/>
  <c r="L389" i="3"/>
  <c r="L441" i="3"/>
  <c r="L431" i="3"/>
  <c r="L390" i="3"/>
  <c r="L443" i="3"/>
  <c r="L429" i="3"/>
  <c r="L491" i="3"/>
  <c r="L396" i="3"/>
  <c r="L544" i="3"/>
  <c r="L540" i="3"/>
  <c r="L548" i="3"/>
  <c r="L534" i="3"/>
  <c r="L554" i="3"/>
  <c r="L542" i="3"/>
  <c r="L536" i="3"/>
  <c r="L550" i="3"/>
  <c r="L538" i="3"/>
  <c r="L553" i="3"/>
  <c r="L551" i="3"/>
  <c r="L549" i="3"/>
  <c r="L547" i="3"/>
  <c r="L545" i="3"/>
  <c r="L543" i="3"/>
  <c r="L541" i="3"/>
  <c r="L539" i="3"/>
  <c r="L537" i="3"/>
  <c r="L535" i="3"/>
  <c r="L533" i="3"/>
  <c r="L531" i="3"/>
  <c r="L546" i="3"/>
  <c r="L552" i="3"/>
  <c r="L532" i="3"/>
  <c r="L331" i="3"/>
  <c r="L329" i="3"/>
  <c r="L303" i="3"/>
  <c r="L330" i="3"/>
  <c r="L328" i="3"/>
  <c r="L355" i="3"/>
  <c r="L353" i="3"/>
  <c r="L351" i="3"/>
  <c r="L349" i="3"/>
  <c r="L347" i="3"/>
  <c r="L345" i="3"/>
  <c r="L343" i="3"/>
  <c r="L341" i="3"/>
  <c r="L339" i="3"/>
  <c r="L337" i="3"/>
  <c r="L354" i="3"/>
  <c r="L352" i="3"/>
  <c r="L350" i="3"/>
  <c r="L348" i="3"/>
  <c r="L346" i="3"/>
  <c r="L344" i="3"/>
  <c r="L342" i="3"/>
  <c r="L340" i="3"/>
  <c r="L338" i="3"/>
  <c r="L313" i="3"/>
  <c r="L308" i="3"/>
  <c r="L309" i="3"/>
  <c r="L316" i="3"/>
  <c r="L314" i="3"/>
  <c r="L312" i="3"/>
  <c r="L310" i="3"/>
  <c r="L315" i="3"/>
  <c r="L311" i="3"/>
  <c r="M308" i="3"/>
  <c r="M313" i="3"/>
  <c r="M310" i="3"/>
  <c r="M316" i="3"/>
  <c r="M314" i="3"/>
  <c r="M312" i="3"/>
  <c r="M311" i="3"/>
  <c r="M315" i="3"/>
  <c r="M309" i="3"/>
  <c r="L334" i="3"/>
  <c r="L332" i="3"/>
  <c r="L306" i="3"/>
  <c r="L304" i="3"/>
  <c r="L335" i="3"/>
  <c r="L333" i="3"/>
  <c r="L305" i="3"/>
  <c r="L373" i="3"/>
  <c r="L371" i="3"/>
  <c r="L369" i="3"/>
  <c r="L367" i="3"/>
  <c r="L365" i="3"/>
  <c r="L363" i="3"/>
  <c r="L361" i="3"/>
  <c r="L359" i="3"/>
  <c r="L357" i="3"/>
  <c r="L356" i="3"/>
  <c r="L374" i="3"/>
  <c r="L372" i="3"/>
  <c r="L370" i="3"/>
  <c r="L368" i="3"/>
  <c r="L366" i="3"/>
  <c r="L364" i="3"/>
  <c r="L362" i="3"/>
  <c r="L360" i="3"/>
  <c r="L358" i="3"/>
  <c r="L319" i="3"/>
  <c r="L323" i="3"/>
  <c r="L317" i="3"/>
  <c r="L324" i="3"/>
  <c r="L322" i="3"/>
  <c r="L320" i="3"/>
  <c r="L318" i="3"/>
  <c r="L325" i="3"/>
  <c r="L321" i="3"/>
  <c r="L256" i="3"/>
  <c r="L286" i="3"/>
  <c r="L269" i="3"/>
  <c r="L284" i="3"/>
  <c r="L271" i="3"/>
  <c r="L302" i="3"/>
  <c r="L270" i="3"/>
  <c r="L285" i="3"/>
  <c r="L301" i="3"/>
  <c r="J47" i="2"/>
  <c r="M9" i="5" s="1"/>
  <c r="M174" i="3" s="1"/>
  <c r="L294" i="3"/>
  <c r="L263" i="3"/>
  <c r="L264" i="3"/>
  <c r="L279" i="3"/>
  <c r="L295" i="3"/>
  <c r="L293" i="3"/>
  <c r="L280" i="3"/>
  <c r="L278" i="3"/>
  <c r="L265" i="3"/>
  <c r="L275" i="3"/>
  <c r="L276" i="3"/>
  <c r="L260" i="3"/>
  <c r="L291" i="3"/>
  <c r="L292" i="3"/>
  <c r="L290" i="3"/>
  <c r="L261" i="3"/>
  <c r="L262" i="3"/>
  <c r="L277" i="3"/>
  <c r="L274" i="3"/>
  <c r="L258" i="3"/>
  <c r="L288" i="3"/>
  <c r="L273" i="3"/>
  <c r="L259" i="3"/>
  <c r="L257" i="3"/>
  <c r="L289" i="3"/>
  <c r="L272" i="3"/>
  <c r="L287" i="3"/>
  <c r="L268" i="3"/>
  <c r="L297" i="3"/>
  <c r="L298" i="3"/>
  <c r="L281" i="3"/>
  <c r="L266" i="3"/>
  <c r="L282" i="3"/>
  <c r="L267" i="3"/>
  <c r="L296" i="3"/>
  <c r="L283" i="3"/>
  <c r="L172" i="3"/>
  <c r="L180" i="3"/>
  <c r="L185" i="3"/>
  <c r="L181" i="3"/>
  <c r="L175" i="3"/>
  <c r="L173" i="3"/>
  <c r="L186" i="3"/>
  <c r="L176" i="3"/>
  <c r="L188" i="3"/>
  <c r="L170" i="3"/>
  <c r="L171" i="3"/>
  <c r="L178" i="3"/>
  <c r="L183" i="3"/>
  <c r="L179" i="3"/>
  <c r="L184" i="3"/>
  <c r="L174" i="3"/>
  <c r="L187" i="3"/>
  <c r="L169" i="3"/>
  <c r="L182" i="3"/>
  <c r="L177" i="3"/>
  <c r="M238" i="3"/>
  <c r="M241" i="3"/>
  <c r="M243" i="3"/>
  <c r="M242" i="3"/>
  <c r="M239" i="3"/>
  <c r="M240" i="3"/>
  <c r="M244" i="3"/>
  <c r="L235" i="3"/>
  <c r="L163" i="3"/>
  <c r="L236" i="3"/>
  <c r="L164" i="3"/>
  <c r="L166" i="3"/>
  <c r="L234" i="3"/>
  <c r="L165" i="3"/>
  <c r="L167" i="3"/>
  <c r="L158" i="3"/>
  <c r="L255" i="3"/>
  <c r="L231" i="3"/>
  <c r="L254" i="3"/>
  <c r="L233" i="3"/>
  <c r="L232" i="3"/>
  <c r="L162" i="3"/>
  <c r="L159" i="3"/>
  <c r="L161" i="3"/>
  <c r="L160" i="3"/>
  <c r="L241" i="3"/>
  <c r="L238" i="3"/>
  <c r="L239" i="3"/>
  <c r="L240" i="3"/>
  <c r="L244" i="3"/>
  <c r="L242" i="3"/>
  <c r="L243" i="3"/>
  <c r="L251" i="3"/>
  <c r="L250" i="3"/>
  <c r="L245" i="3"/>
  <c r="L246" i="3"/>
  <c r="L248" i="3"/>
  <c r="L247" i="3"/>
  <c r="L249" i="3"/>
  <c r="L189" i="3"/>
  <c r="L194" i="3"/>
  <c r="L200" i="3"/>
  <c r="L193" i="3"/>
  <c r="L196" i="3"/>
  <c r="L199" i="3"/>
  <c r="L202" i="3"/>
  <c r="L205" i="3"/>
  <c r="L208" i="3"/>
  <c r="L191" i="3"/>
  <c r="L206" i="3"/>
  <c r="L197" i="3"/>
  <c r="L203" i="3"/>
  <c r="L190" i="3"/>
  <c r="L192" i="3"/>
  <c r="L195" i="3"/>
  <c r="L198" i="3"/>
  <c r="L201" i="3"/>
  <c r="L204" i="3"/>
  <c r="L207" i="3"/>
  <c r="L224" i="3"/>
  <c r="L212" i="3"/>
  <c r="L219" i="3"/>
  <c r="L223" i="3"/>
  <c r="L211" i="3"/>
  <c r="L222" i="3"/>
  <c r="L226" i="3"/>
  <c r="L214" i="3"/>
  <c r="L218" i="3"/>
  <c r="L210" i="3"/>
  <c r="L221" i="3"/>
  <c r="L209" i="3"/>
  <c r="L228" i="3"/>
  <c r="L216" i="3"/>
  <c r="L225" i="3"/>
  <c r="L213" i="3"/>
  <c r="L217" i="3"/>
  <c r="L220" i="3"/>
  <c r="L227" i="3"/>
  <c r="L215" i="3"/>
  <c r="A226" i="3"/>
  <c r="R47" i="2"/>
  <c r="M10" i="5" s="1"/>
  <c r="Z96" i="2"/>
  <c r="M17" i="5" s="1"/>
  <c r="Z23" i="2"/>
  <c r="M8" i="5" s="1"/>
  <c r="J23" i="2"/>
  <c r="M6" i="5" s="1"/>
  <c r="Z47" i="2"/>
  <c r="M11" i="5" s="1"/>
  <c r="Z72" i="2"/>
  <c r="M14" i="5" s="1"/>
  <c r="J72" i="2"/>
  <c r="R23" i="2"/>
  <c r="K99" i="2"/>
  <c r="J96" i="2" s="1"/>
  <c r="M15" i="5" s="1"/>
  <c r="M188" i="3" l="1"/>
  <c r="M175" i="3"/>
  <c r="M539" i="3"/>
  <c r="M550" i="3"/>
  <c r="M540" i="3"/>
  <c r="M535" i="3"/>
  <c r="M552" i="3"/>
  <c r="M534" i="3"/>
  <c r="M537" i="3"/>
  <c r="M542" i="3"/>
  <c r="M538" i="3"/>
  <c r="M543" i="3"/>
  <c r="M531" i="3"/>
  <c r="M546" i="3"/>
  <c r="M553" i="3"/>
  <c r="M551" i="3"/>
  <c r="M549" i="3"/>
  <c r="M547" i="3"/>
  <c r="M545" i="3"/>
  <c r="M541" i="3"/>
  <c r="M533" i="3"/>
  <c r="M544" i="3"/>
  <c r="M532" i="3"/>
  <c r="M548" i="3"/>
  <c r="M554" i="3"/>
  <c r="M536" i="3"/>
  <c r="M448" i="3"/>
  <c r="M446" i="3"/>
  <c r="M444" i="3"/>
  <c r="M442" i="3"/>
  <c r="M440" i="3"/>
  <c r="M438" i="3"/>
  <c r="M436" i="3"/>
  <c r="M434" i="3"/>
  <c r="M432" i="3"/>
  <c r="M430" i="3"/>
  <c r="M428" i="3"/>
  <c r="M426" i="3"/>
  <c r="M424" i="3"/>
  <c r="M395" i="3"/>
  <c r="M389" i="3"/>
  <c r="M393" i="3"/>
  <c r="M427" i="3"/>
  <c r="M494" i="3"/>
  <c r="M488" i="3"/>
  <c r="M482" i="3"/>
  <c r="M476" i="3"/>
  <c r="M397" i="3"/>
  <c r="M391" i="3"/>
  <c r="M425" i="3"/>
  <c r="M447" i="3"/>
  <c r="M445" i="3"/>
  <c r="M443" i="3"/>
  <c r="M441" i="3"/>
  <c r="M439" i="3"/>
  <c r="M437" i="3"/>
  <c r="M435" i="3"/>
  <c r="M433" i="3"/>
  <c r="M431" i="3"/>
  <c r="M429" i="3"/>
  <c r="M497" i="3"/>
  <c r="M491" i="3"/>
  <c r="M485" i="3"/>
  <c r="M479" i="3"/>
  <c r="M396" i="3"/>
  <c r="M394" i="3"/>
  <c r="M392" i="3"/>
  <c r="M390" i="3"/>
  <c r="M496" i="3"/>
  <c r="M492" i="3"/>
  <c r="M490" i="3"/>
  <c r="M486" i="3"/>
  <c r="M484" i="3"/>
  <c r="M480" i="3"/>
  <c r="M478" i="3"/>
  <c r="M474" i="3"/>
  <c r="M495" i="3"/>
  <c r="M493" i="3"/>
  <c r="M489" i="3"/>
  <c r="M487" i="3"/>
  <c r="M483" i="3"/>
  <c r="M481" i="3"/>
  <c r="M477" i="3"/>
  <c r="M475" i="3"/>
  <c r="M378" i="3"/>
  <c r="M450" i="3"/>
  <c r="M454" i="3"/>
  <c r="M456" i="3"/>
  <c r="M460" i="3"/>
  <c r="M462" i="3"/>
  <c r="M466" i="3"/>
  <c r="M468" i="3"/>
  <c r="M472" i="3"/>
  <c r="M377" i="3"/>
  <c r="M451" i="3"/>
  <c r="M453" i="3"/>
  <c r="M457" i="3"/>
  <c r="M459" i="3"/>
  <c r="M463" i="3"/>
  <c r="M465" i="3"/>
  <c r="M469" i="3"/>
  <c r="M471" i="3"/>
  <c r="M499" i="3"/>
  <c r="M503" i="3"/>
  <c r="M500" i="3"/>
  <c r="M504" i="3"/>
  <c r="M501" i="3"/>
  <c r="M505" i="3"/>
  <c r="M498" i="3"/>
  <c r="M502" i="3"/>
  <c r="M173" i="3"/>
  <c r="M380" i="3"/>
  <c r="M419" i="3"/>
  <c r="M423" i="3"/>
  <c r="M383" i="3"/>
  <c r="M384" i="3"/>
  <c r="M406" i="3"/>
  <c r="M418" i="3"/>
  <c r="M401" i="3"/>
  <c r="M403" i="3"/>
  <c r="M405" i="3"/>
  <c r="M407" i="3"/>
  <c r="M409" i="3"/>
  <c r="M411" i="3"/>
  <c r="M413" i="3"/>
  <c r="M415" i="3"/>
  <c r="M417" i="3"/>
  <c r="M421" i="3"/>
  <c r="M388" i="3"/>
  <c r="M410" i="3"/>
  <c r="M420" i="3"/>
  <c r="M452" i="3"/>
  <c r="M458" i="3"/>
  <c r="M464" i="3"/>
  <c r="M470" i="3"/>
  <c r="M400" i="3"/>
  <c r="M402" i="3"/>
  <c r="M412" i="3"/>
  <c r="M381" i="3"/>
  <c r="M386" i="3"/>
  <c r="M404" i="3"/>
  <c r="M416" i="3"/>
  <c r="M408" i="3"/>
  <c r="M422" i="3"/>
  <c r="M387" i="3"/>
  <c r="M385" i="3"/>
  <c r="M414" i="3"/>
  <c r="M455" i="3"/>
  <c r="M461" i="3"/>
  <c r="M467" i="3"/>
  <c r="M473" i="3"/>
  <c r="M399" i="3"/>
  <c r="M382" i="3"/>
  <c r="M178" i="3"/>
  <c r="M319" i="3"/>
  <c r="M324" i="3"/>
  <c r="M322" i="3"/>
  <c r="M320" i="3"/>
  <c r="M318" i="3"/>
  <c r="M321" i="3"/>
  <c r="M317" i="3"/>
  <c r="M325" i="3"/>
  <c r="M323" i="3"/>
  <c r="M365" i="3"/>
  <c r="M367" i="3"/>
  <c r="M369" i="3"/>
  <c r="M361" i="3"/>
  <c r="M368" i="3"/>
  <c r="M358" i="3"/>
  <c r="M363" i="3"/>
  <c r="M374" i="3"/>
  <c r="M372" i="3"/>
  <c r="M370" i="3"/>
  <c r="M366" i="3"/>
  <c r="M364" i="3"/>
  <c r="M362" i="3"/>
  <c r="M360" i="3"/>
  <c r="M373" i="3"/>
  <c r="M357" i="3"/>
  <c r="M356" i="3"/>
  <c r="M359" i="3"/>
  <c r="M371" i="3"/>
  <c r="M331" i="3"/>
  <c r="M330" i="3"/>
  <c r="M329" i="3"/>
  <c r="M303" i="3"/>
  <c r="M328" i="3"/>
  <c r="M348" i="3"/>
  <c r="M355" i="3"/>
  <c r="M353" i="3"/>
  <c r="M351" i="3"/>
  <c r="M349" i="3"/>
  <c r="M347" i="3"/>
  <c r="M345" i="3"/>
  <c r="M343" i="3"/>
  <c r="M341" i="3"/>
  <c r="M339" i="3"/>
  <c r="M337" i="3"/>
  <c r="M352" i="3"/>
  <c r="M340" i="3"/>
  <c r="M346" i="3"/>
  <c r="M354" i="3"/>
  <c r="M338" i="3"/>
  <c r="M350" i="3"/>
  <c r="M342" i="3"/>
  <c r="M344" i="3"/>
  <c r="M335" i="3"/>
  <c r="M334" i="3"/>
  <c r="M332" i="3"/>
  <c r="M306" i="3"/>
  <c r="M304" i="3"/>
  <c r="M333" i="3"/>
  <c r="M305" i="3"/>
  <c r="M262" i="3"/>
  <c r="M277" i="3"/>
  <c r="M292" i="3"/>
  <c r="M276" i="3"/>
  <c r="M290" i="3"/>
  <c r="M275" i="3"/>
  <c r="M291" i="3"/>
  <c r="M260" i="3"/>
  <c r="M261" i="3"/>
  <c r="M182" i="3"/>
  <c r="M176" i="3"/>
  <c r="M184" i="3"/>
  <c r="M185" i="3"/>
  <c r="M179" i="3"/>
  <c r="M180" i="3"/>
  <c r="M187" i="3"/>
  <c r="M172" i="3"/>
  <c r="M169" i="3"/>
  <c r="M186" i="3"/>
  <c r="M296" i="3"/>
  <c r="M266" i="3"/>
  <c r="M297" i="3"/>
  <c r="M281" i="3"/>
  <c r="M282" i="3"/>
  <c r="M267" i="3"/>
  <c r="M298" i="3"/>
  <c r="M283" i="3"/>
  <c r="M268" i="3"/>
  <c r="M171" i="3"/>
  <c r="M170" i="3"/>
  <c r="M271" i="3"/>
  <c r="M302" i="3"/>
  <c r="M269" i="3"/>
  <c r="M284" i="3"/>
  <c r="M286" i="3"/>
  <c r="M270" i="3"/>
  <c r="M285" i="3"/>
  <c r="M256" i="3"/>
  <c r="M301" i="3"/>
  <c r="M181" i="3"/>
  <c r="M177" i="3"/>
  <c r="M263" i="3"/>
  <c r="M294" i="3"/>
  <c r="M295" i="3"/>
  <c r="M264" i="3"/>
  <c r="M293" i="3"/>
  <c r="M280" i="3"/>
  <c r="M278" i="3"/>
  <c r="M265" i="3"/>
  <c r="M279" i="3"/>
  <c r="M288" i="3"/>
  <c r="M272" i="3"/>
  <c r="M287" i="3"/>
  <c r="M273" i="3"/>
  <c r="M259" i="3"/>
  <c r="M257" i="3"/>
  <c r="M274" i="3"/>
  <c r="M289" i="3"/>
  <c r="M258" i="3"/>
  <c r="M183" i="3"/>
  <c r="M18" i="5"/>
  <c r="M8" i="3"/>
  <c r="M11" i="3"/>
  <c r="M14" i="3"/>
  <c r="M17" i="3"/>
  <c r="M20" i="3"/>
  <c r="M23" i="3"/>
  <c r="M26" i="3"/>
  <c r="M29" i="3"/>
  <c r="M6" i="3"/>
  <c r="M15" i="3"/>
  <c r="M27" i="3"/>
  <c r="M18" i="3"/>
  <c r="M30" i="3"/>
  <c r="M12" i="3"/>
  <c r="M24" i="3"/>
  <c r="M9" i="3"/>
  <c r="M21" i="3"/>
  <c r="M7" i="3"/>
  <c r="M10" i="3"/>
  <c r="M13" i="3"/>
  <c r="M16" i="3"/>
  <c r="M19" i="3"/>
  <c r="M22" i="3"/>
  <c r="M25" i="3"/>
  <c r="M28" i="3"/>
  <c r="M158" i="3"/>
  <c r="M231" i="3"/>
  <c r="M255" i="3"/>
  <c r="M232" i="3"/>
  <c r="M233" i="3"/>
  <c r="M254" i="3"/>
  <c r="M161" i="3"/>
  <c r="M162" i="3"/>
  <c r="M159" i="3"/>
  <c r="M160" i="3"/>
  <c r="M219" i="3"/>
  <c r="M223" i="3"/>
  <c r="M211" i="3"/>
  <c r="M220" i="3"/>
  <c r="M226" i="3"/>
  <c r="M214" i="3"/>
  <c r="M225" i="3"/>
  <c r="M224" i="3"/>
  <c r="M221" i="3"/>
  <c r="M209" i="3"/>
  <c r="M218" i="3"/>
  <c r="M212" i="3"/>
  <c r="M228" i="3"/>
  <c r="M216" i="3"/>
  <c r="M213" i="3"/>
  <c r="M227" i="3"/>
  <c r="M215" i="3"/>
  <c r="M222" i="3"/>
  <c r="M210" i="3"/>
  <c r="M217" i="3"/>
  <c r="M20" i="5"/>
  <c r="M51" i="3"/>
  <c r="M39" i="3"/>
  <c r="M38" i="3"/>
  <c r="M44" i="3"/>
  <c r="M46" i="3"/>
  <c r="M34" i="3"/>
  <c r="M33" i="3"/>
  <c r="M52" i="3"/>
  <c r="M40" i="3"/>
  <c r="M49" i="3"/>
  <c r="M37" i="3"/>
  <c r="M32" i="3"/>
  <c r="M53" i="3"/>
  <c r="M41" i="3"/>
  <c r="M45" i="3"/>
  <c r="M48" i="3"/>
  <c r="M36" i="3"/>
  <c r="M55" i="3"/>
  <c r="M43" i="3"/>
  <c r="M31" i="3"/>
  <c r="M50" i="3"/>
  <c r="M47" i="3"/>
  <c r="M35" i="3"/>
  <c r="M54" i="3"/>
  <c r="M42" i="3"/>
  <c r="M194" i="3"/>
  <c r="M206" i="3"/>
  <c r="M190" i="3"/>
  <c r="M207" i="3"/>
  <c r="M197" i="3"/>
  <c r="M192" i="3"/>
  <c r="M201" i="3"/>
  <c r="M193" i="3"/>
  <c r="M196" i="3"/>
  <c r="M199" i="3"/>
  <c r="M202" i="3"/>
  <c r="M205" i="3"/>
  <c r="M208" i="3"/>
  <c r="M203" i="3"/>
  <c r="M198" i="3"/>
  <c r="M191" i="3"/>
  <c r="M200" i="3"/>
  <c r="M195" i="3"/>
  <c r="M204" i="3"/>
  <c r="M189" i="3"/>
  <c r="M251" i="3"/>
  <c r="M246" i="3"/>
  <c r="M245" i="3"/>
  <c r="M248" i="3"/>
  <c r="M250" i="3"/>
  <c r="M247" i="3"/>
  <c r="M249" i="3"/>
  <c r="M166" i="3"/>
  <c r="M167" i="3"/>
  <c r="M165" i="3"/>
  <c r="M235" i="3"/>
  <c r="M163" i="3"/>
  <c r="M234" i="3"/>
  <c r="M236" i="3"/>
  <c r="M164" i="3"/>
  <c r="A227" i="3"/>
  <c r="X101" i="2"/>
  <c r="H101" i="2"/>
  <c r="X100" i="2"/>
  <c r="H100" i="2"/>
  <c r="X99" i="2"/>
  <c r="H99" i="2"/>
  <c r="X98" i="2"/>
  <c r="H98" i="2"/>
  <c r="X97" i="2"/>
  <c r="H97" i="2"/>
  <c r="W93" i="2"/>
  <c r="V93" i="2"/>
  <c r="G93" i="2"/>
  <c r="F93" i="2"/>
  <c r="W92" i="2"/>
  <c r="V92" i="2"/>
  <c r="F92" i="2"/>
  <c r="G92" i="2" s="1"/>
  <c r="V91" i="2"/>
  <c r="W91" i="2" s="1"/>
  <c r="F91" i="2"/>
  <c r="G91" i="2" s="1"/>
  <c r="W90" i="2"/>
  <c r="V86" i="2" s="1"/>
  <c r="V90" i="2"/>
  <c r="G90" i="2"/>
  <c r="F90" i="2"/>
  <c r="W89" i="2"/>
  <c r="V89" i="2"/>
  <c r="F89" i="2"/>
  <c r="G89" i="2" s="1"/>
  <c r="H77" i="2"/>
  <c r="X76" i="2"/>
  <c r="P76" i="2"/>
  <c r="H76" i="2"/>
  <c r="X75" i="2"/>
  <c r="P75" i="2"/>
  <c r="H75" i="2"/>
  <c r="X74" i="2"/>
  <c r="P74" i="2"/>
  <c r="H74" i="2"/>
  <c r="X73" i="2"/>
  <c r="P73" i="2"/>
  <c r="H73" i="2"/>
  <c r="V69" i="2"/>
  <c r="W69" i="2" s="1"/>
  <c r="N69" i="2"/>
  <c r="O69" i="2" s="1"/>
  <c r="G69" i="2"/>
  <c r="F69" i="2"/>
  <c r="V68" i="2"/>
  <c r="W68" i="2" s="1"/>
  <c r="N68" i="2"/>
  <c r="O68" i="2" s="1"/>
  <c r="G68" i="2"/>
  <c r="F68" i="2"/>
  <c r="V67" i="2"/>
  <c r="W67" i="2" s="1"/>
  <c r="N67" i="2"/>
  <c r="O67" i="2" s="1"/>
  <c r="G67" i="2"/>
  <c r="F67" i="2"/>
  <c r="V66" i="2"/>
  <c r="W66" i="2" s="1"/>
  <c r="N66" i="2"/>
  <c r="O66" i="2" s="1"/>
  <c r="G66" i="2"/>
  <c r="F66" i="2"/>
  <c r="V65" i="2"/>
  <c r="W65" i="2" s="1"/>
  <c r="N65" i="2"/>
  <c r="O65" i="2" s="1"/>
  <c r="G65" i="2"/>
  <c r="F62" i="2" s="1"/>
  <c r="F65" i="2"/>
  <c r="X51" i="2"/>
  <c r="P51" i="2"/>
  <c r="H51" i="2"/>
  <c r="X50" i="2"/>
  <c r="P50" i="2"/>
  <c r="H50" i="2"/>
  <c r="X49" i="2"/>
  <c r="P49" i="2"/>
  <c r="H49" i="2"/>
  <c r="X48" i="2"/>
  <c r="P48" i="2"/>
  <c r="H48" i="2"/>
  <c r="V44" i="2"/>
  <c r="W44" i="2" s="1"/>
  <c r="N44" i="2"/>
  <c r="O44" i="2" s="1"/>
  <c r="G44" i="2"/>
  <c r="F44" i="2"/>
  <c r="W43" i="2"/>
  <c r="V43" i="2"/>
  <c r="O43" i="2"/>
  <c r="N43" i="2"/>
  <c r="F43" i="2"/>
  <c r="G43" i="2" s="1"/>
  <c r="V42" i="2"/>
  <c r="W42" i="2" s="1"/>
  <c r="N42" i="2"/>
  <c r="O42" i="2" s="1"/>
  <c r="G42" i="2"/>
  <c r="F42" i="2"/>
  <c r="W41" i="2"/>
  <c r="V41" i="2"/>
  <c r="O41" i="2"/>
  <c r="N41" i="2"/>
  <c r="F41" i="2"/>
  <c r="G41" i="2" s="1"/>
  <c r="V40" i="2"/>
  <c r="W40" i="2" s="1"/>
  <c r="N40" i="2"/>
  <c r="O40" i="2" s="1"/>
  <c r="G40" i="2"/>
  <c r="F40" i="2"/>
  <c r="X28" i="2"/>
  <c r="P28" i="2"/>
  <c r="H28" i="2"/>
  <c r="X27" i="2"/>
  <c r="P27" i="2"/>
  <c r="H27" i="2"/>
  <c r="X26" i="2"/>
  <c r="P26" i="2"/>
  <c r="H26" i="2"/>
  <c r="X25" i="2"/>
  <c r="P25" i="2"/>
  <c r="H25" i="2"/>
  <c r="X24" i="2"/>
  <c r="P24" i="2"/>
  <c r="H24" i="2"/>
  <c r="V20" i="2"/>
  <c r="W20" i="2" s="1"/>
  <c r="N20" i="2"/>
  <c r="O20" i="2" s="1"/>
  <c r="G20" i="2"/>
  <c r="F20" i="2"/>
  <c r="W19" i="2"/>
  <c r="V19" i="2"/>
  <c r="O19" i="2"/>
  <c r="N19" i="2"/>
  <c r="F19" i="2"/>
  <c r="G19" i="2" s="1"/>
  <c r="V18" i="2"/>
  <c r="W18" i="2" s="1"/>
  <c r="N18" i="2"/>
  <c r="O18" i="2" s="1"/>
  <c r="G18" i="2"/>
  <c r="F18" i="2"/>
  <c r="W17" i="2"/>
  <c r="V17" i="2"/>
  <c r="O17" i="2"/>
  <c r="N17" i="2"/>
  <c r="F17" i="2"/>
  <c r="G17" i="2" s="1"/>
  <c r="V16" i="2"/>
  <c r="W16" i="2" s="1"/>
  <c r="N16" i="2"/>
  <c r="O16" i="2" s="1"/>
  <c r="G16" i="2"/>
  <c r="F16" i="2"/>
  <c r="M21" i="5" l="1"/>
  <c r="M73" i="3"/>
  <c r="M61" i="3"/>
  <c r="M78" i="3"/>
  <c r="M66" i="3"/>
  <c r="M71" i="3"/>
  <c r="M59" i="3"/>
  <c r="M76" i="3"/>
  <c r="M64" i="3"/>
  <c r="M69" i="3"/>
  <c r="M57" i="3"/>
  <c r="M74" i="3"/>
  <c r="M62" i="3"/>
  <c r="M79" i="3"/>
  <c r="M67" i="3"/>
  <c r="M77" i="3"/>
  <c r="M65" i="3"/>
  <c r="M70" i="3"/>
  <c r="M58" i="3"/>
  <c r="M60" i="3"/>
  <c r="M75" i="3"/>
  <c r="M63" i="3"/>
  <c r="M80" i="3"/>
  <c r="M68" i="3"/>
  <c r="M56" i="3"/>
  <c r="M72" i="3"/>
  <c r="M23" i="5"/>
  <c r="M97" i="3"/>
  <c r="M85" i="3"/>
  <c r="M102" i="3"/>
  <c r="M90" i="3"/>
  <c r="M84" i="3"/>
  <c r="M95" i="3"/>
  <c r="M83" i="3"/>
  <c r="M100" i="3"/>
  <c r="M88" i="3"/>
  <c r="M96" i="3"/>
  <c r="M105" i="3"/>
  <c r="M93" i="3"/>
  <c r="M81" i="3"/>
  <c r="M98" i="3"/>
  <c r="M86" i="3"/>
  <c r="M103" i="3"/>
  <c r="M91" i="3"/>
  <c r="M101" i="3"/>
  <c r="M89" i="3"/>
  <c r="M94" i="3"/>
  <c r="M82" i="3"/>
  <c r="M99" i="3"/>
  <c r="M87" i="3"/>
  <c r="M104" i="3"/>
  <c r="M92" i="3"/>
  <c r="A228" i="3"/>
  <c r="F13" i="2"/>
  <c r="V62" i="2"/>
  <c r="V13" i="2"/>
  <c r="N37" i="2"/>
  <c r="F86" i="2"/>
  <c r="N62" i="2"/>
  <c r="N13" i="2"/>
  <c r="F37" i="2"/>
  <c r="V37" i="2"/>
  <c r="M145" i="3" l="1"/>
  <c r="M133" i="3"/>
  <c r="M150" i="3"/>
  <c r="M138" i="3"/>
  <c r="M132" i="3"/>
  <c r="M155" i="3"/>
  <c r="M143" i="3"/>
  <c r="M131" i="3"/>
  <c r="M144" i="3"/>
  <c r="M148" i="3"/>
  <c r="M136" i="3"/>
  <c r="M153" i="3"/>
  <c r="M141" i="3"/>
  <c r="M146" i="3"/>
  <c r="M134" i="3"/>
  <c r="M151" i="3"/>
  <c r="M139" i="3"/>
  <c r="M149" i="3"/>
  <c r="M137" i="3"/>
  <c r="M154" i="3"/>
  <c r="M142" i="3"/>
  <c r="M147" i="3"/>
  <c r="M135" i="3"/>
  <c r="M152" i="3"/>
  <c r="M140" i="3"/>
  <c r="M121" i="3"/>
  <c r="M109" i="3"/>
  <c r="M126" i="3"/>
  <c r="M114" i="3"/>
  <c r="M120" i="3"/>
  <c r="M119" i="3"/>
  <c r="M107" i="3"/>
  <c r="M124" i="3"/>
  <c r="M112" i="3"/>
  <c r="M129" i="3"/>
  <c r="M117" i="3"/>
  <c r="M122" i="3"/>
  <c r="M110" i="3"/>
  <c r="M127" i="3"/>
  <c r="M115" i="3"/>
  <c r="M125" i="3"/>
  <c r="M113" i="3"/>
  <c r="M130" i="3"/>
  <c r="M118" i="3"/>
  <c r="M106" i="3"/>
  <c r="M123" i="3"/>
  <c r="M111" i="3"/>
  <c r="M108" i="3"/>
  <c r="M128" i="3"/>
  <c r="M116" i="3"/>
  <c r="A158" i="3"/>
  <c r="K507" i="3" l="1"/>
  <c r="M507" i="3"/>
  <c r="L507" i="3"/>
  <c r="E507" i="3"/>
  <c r="H507" i="3"/>
  <c r="A507" i="3" l="1"/>
  <c r="B508" i="3"/>
  <c r="A508" i="3" l="1"/>
  <c r="B509" i="3"/>
  <c r="A509" i="3" l="1"/>
  <c r="B510" i="3"/>
  <c r="A510" i="3" l="1"/>
  <c r="B511" i="3"/>
  <c r="B512" i="3" l="1"/>
  <c r="A511" i="3"/>
  <c r="A512" i="3" l="1"/>
  <c r="B513" i="3"/>
  <c r="B514" i="3" l="1"/>
  <c r="A513" i="3"/>
  <c r="A514" i="3" l="1"/>
  <c r="B515" i="3"/>
  <c r="B516" i="3" l="1"/>
  <c r="A515" i="3"/>
  <c r="B517" i="3" l="1"/>
  <c r="A516" i="3"/>
  <c r="A517" i="3" l="1"/>
  <c r="B518" i="3"/>
  <c r="B519" i="3" l="1"/>
  <c r="A518" i="3"/>
  <c r="B520" i="3" l="1"/>
  <c r="A519" i="3"/>
  <c r="A520" i="3" l="1"/>
  <c r="B521" i="3"/>
  <c r="A521" i="3" l="1"/>
  <c r="B522" i="3"/>
  <c r="A522" i="3" l="1"/>
  <c r="B523" i="3"/>
  <c r="A523" i="3" l="1"/>
  <c r="B524" i="3"/>
  <c r="A524" i="3" l="1"/>
  <c r="B525" i="3"/>
  <c r="A525" i="3" l="1"/>
  <c r="B526" i="3"/>
  <c r="A526" i="3" l="1"/>
  <c r="B527" i="3"/>
  <c r="A527" i="3" l="1"/>
  <c r="B528" i="3"/>
  <c r="A528" i="3" l="1"/>
  <c r="B529" i="3"/>
  <c r="A529" i="3" l="1"/>
  <c r="B530" i="3"/>
  <c r="A530" i="3" s="1"/>
</calcChain>
</file>

<file path=xl/sharedStrings.xml><?xml version="1.0" encoding="utf-8"?>
<sst xmlns="http://schemas.openxmlformats.org/spreadsheetml/2006/main" count="1954" uniqueCount="226">
  <si>
    <t>Id</t>
  </si>
  <si>
    <t>PushId</t>
  </si>
  <si>
    <t>//Note</t>
  </si>
  <si>
    <t>TriggerType</t>
  </si>
  <si>
    <t>int</t>
  </si>
  <si>
    <t>string</t>
  </si>
  <si>
    <t>主键</t>
  </si>
  <si>
    <t>id</t>
  </si>
  <si>
    <t>备注</t>
  </si>
  <si>
    <t>触发类型</t>
  </si>
  <si>
    <t>//序号</t>
  </si>
  <si>
    <t>ID</t>
  </si>
  <si>
    <t>史诗偷车钳</t>
  </si>
  <si>
    <t>史诗级零件（不含神魔）</t>
  </si>
  <si>
    <t>机油</t>
  </si>
  <si>
    <t>钻石</t>
  </si>
  <si>
    <t>[</t>
  </si>
  <si>
    <t>:</t>
  </si>
  <si>
    <t>,</t>
  </si>
  <si>
    <t>]</t>
  </si>
  <si>
    <t>"</t>
  </si>
  <si>
    <t>{</t>
  </si>
  <si>
    <t>}</t>
  </si>
  <si>
    <t>ItemId</t>
  </si>
  <si>
    <t>Num</t>
  </si>
  <si>
    <t>序号</t>
  </si>
  <si>
    <t>任务类型</t>
    <phoneticPr fontId="3" type="noConversion"/>
  </si>
  <si>
    <t>是否是生涯</t>
    <phoneticPr fontId="3" type="noConversion"/>
  </si>
  <si>
    <t>备注</t>
    <phoneticPr fontId="3" type="noConversion"/>
  </si>
  <si>
    <t>参数1</t>
    <phoneticPr fontId="3" type="noConversion"/>
  </si>
  <si>
    <t>参数2</t>
  </si>
  <si>
    <t>参数3</t>
  </si>
  <si>
    <t>登录游戏</t>
    <phoneticPr fontId="3" type="noConversion"/>
  </si>
  <si>
    <t>次数or数量</t>
    <phoneticPr fontId="3" type="noConversion"/>
  </si>
  <si>
    <t>参与战斗</t>
    <phoneticPr fontId="3" type="noConversion"/>
  </si>
  <si>
    <t>收取挂机奖励</t>
    <phoneticPr fontId="3" type="noConversion"/>
  </si>
  <si>
    <t>商店购买物品</t>
    <phoneticPr fontId="3" type="noConversion"/>
  </si>
  <si>
    <t>观看视频</t>
    <phoneticPr fontId="3" type="noConversion"/>
  </si>
  <si>
    <t>战斗关卡进度</t>
    <phoneticPr fontId="3" type="noConversion"/>
  </si>
  <si>
    <t>车位等级</t>
    <phoneticPr fontId="3" type="noConversion"/>
  </si>
  <si>
    <t>爬塔进度</t>
    <phoneticPr fontId="3" type="noConversion"/>
  </si>
  <si>
    <t>消耗钻石</t>
    <phoneticPr fontId="3" type="noConversion"/>
  </si>
  <si>
    <t>抽卡次数</t>
    <phoneticPr fontId="3" type="noConversion"/>
  </si>
  <si>
    <t>抽卡X,N次</t>
    <phoneticPr fontId="3" type="noConversion"/>
  </si>
  <si>
    <t>主线任务等级</t>
    <phoneticPr fontId="3" type="noConversion"/>
  </si>
  <si>
    <t>转生等级</t>
    <phoneticPr fontId="3" type="noConversion"/>
  </si>
  <si>
    <t>升级卡牌</t>
    <phoneticPr fontId="3" type="noConversion"/>
  </si>
  <si>
    <t>获得装备</t>
    <phoneticPr fontId="3" type="noConversion"/>
  </si>
  <si>
    <t>参与每日Boss</t>
    <phoneticPr fontId="3" type="noConversion"/>
  </si>
  <si>
    <t>参与竞技场</t>
    <phoneticPr fontId="3" type="noConversion"/>
  </si>
  <si>
    <t>竞技场胜利</t>
    <phoneticPr fontId="3" type="noConversion"/>
  </si>
  <si>
    <t>卡牌等阶数量</t>
    <phoneticPr fontId="3" type="noConversion"/>
  </si>
  <si>
    <t>生涯</t>
    <phoneticPr fontId="3" type="noConversion"/>
  </si>
  <si>
    <t>拥有的等阶大于等于X卡牌数量大于等于Y</t>
    <phoneticPr fontId="3" type="noConversion"/>
  </si>
  <si>
    <t>卡牌等阶</t>
    <phoneticPr fontId="3" type="noConversion"/>
  </si>
  <si>
    <t>专属等级数量</t>
    <phoneticPr fontId="3" type="noConversion"/>
  </si>
  <si>
    <t>拥有的专属等级大于等于X的卡牌数量大于等于Y</t>
    <phoneticPr fontId="3" type="noConversion"/>
  </si>
  <si>
    <t>专属等级</t>
    <phoneticPr fontId="3" type="noConversion"/>
  </si>
  <si>
    <t>抽卡获取兑换券</t>
    <phoneticPr fontId="3" type="noConversion"/>
  </si>
  <si>
    <t>VIP积分</t>
    <phoneticPr fontId="3" type="noConversion"/>
  </si>
  <si>
    <t>[条件类型,条件参数*]
1 登录游戏
2 参与战斗
3 收取挂机奖励
4 商店购买物品
5 观看视频 
5以后见备注</t>
    <phoneticPr fontId="3" type="noConversion"/>
  </si>
  <si>
    <t>指定卡池Id抽卡</t>
  </si>
  <si>
    <t>指定卡池Id抽卡</t>
    <phoneticPr fontId="3" type="noConversion"/>
  </si>
  <si>
    <t>首次击杀指定BossId</t>
  </si>
  <si>
    <t>首次击杀指定BossId</t>
    <phoneticPr fontId="3" type="noConversion"/>
  </si>
  <si>
    <t>[]</t>
    <phoneticPr fontId="3" type="noConversion"/>
  </si>
  <si>
    <t>PayNum</t>
    <phoneticPr fontId="3" type="noConversion"/>
  </si>
  <si>
    <t>int[]</t>
    <phoneticPr fontId="3" type="noConversion"/>
  </si>
  <si>
    <t>累充区间</t>
    <phoneticPr fontId="3" type="noConversion"/>
  </si>
  <si>
    <t>TextKey</t>
    <phoneticPr fontId="3" type="noConversion"/>
  </si>
  <si>
    <t>Rebate</t>
  </si>
  <si>
    <t>HoldTime</t>
  </si>
  <si>
    <t>PayId</t>
  </si>
  <si>
    <t>string</t>
    <phoneticPr fontId="3" type="noConversion"/>
  </si>
  <si>
    <t>文本key</t>
    <phoneticPr fontId="3" type="noConversion"/>
  </si>
  <si>
    <t>返利比</t>
  </si>
  <si>
    <t>礼包持续时间</t>
  </si>
  <si>
    <t>支付档位</t>
  </si>
  <si>
    <t>返利比
-1代表不显示返利比标签</t>
  </si>
  <si>
    <t>礼包持续时间
-1 表示永久
单位:秒</t>
  </si>
  <si>
    <t>支付类型为1 直充时需要
关联PayConfig
PayId</t>
  </si>
  <si>
    <t>RewardListLeft</t>
    <phoneticPr fontId="3" type="noConversion"/>
  </si>
  <si>
    <t>RewardListRight</t>
    <phoneticPr fontId="3" type="noConversion"/>
  </si>
  <si>
    <t>list[int]</t>
  </si>
  <si>
    <t>礼包道具</t>
  </si>
  <si>
    <t>[道具:数量*]
卡牌，显示在左边</t>
    <phoneticPr fontId="3" type="noConversion"/>
  </si>
  <si>
    <t>[道具:数量*]
其他，显示在右边</t>
    <phoneticPr fontId="3" type="noConversion"/>
  </si>
  <si>
    <t>首次竞技场段位Id</t>
  </si>
  <si>
    <t>首次竞技场段位Id</t>
    <phoneticPr fontId="3" type="noConversion"/>
  </si>
  <si>
    <t>惊喜礼包</t>
    <phoneticPr fontId="3" type="noConversion"/>
  </si>
  <si>
    <t>进度达标时弹出</t>
    <phoneticPr fontId="3" type="noConversion"/>
  </si>
  <si>
    <t>普通抽卡卷</t>
    <phoneticPr fontId="3" type="noConversion"/>
  </si>
  <si>
    <t>基础角色</t>
    <phoneticPr fontId="3" type="noConversion"/>
  </si>
  <si>
    <t>小R</t>
    <phoneticPr fontId="3" type="noConversion"/>
  </si>
  <si>
    <t>商品名</t>
  </si>
  <si>
    <t>史诗招募礼包</t>
    <phoneticPr fontId="3" type="noConversion"/>
  </si>
  <si>
    <t>中R</t>
    <phoneticPr fontId="3" type="noConversion"/>
  </si>
  <si>
    <t>大R</t>
    <phoneticPr fontId="3" type="noConversion"/>
  </si>
  <si>
    <t>出现条件</t>
  </si>
  <si>
    <t>主线/爬塔/等级（前期）/抽卡</t>
    <phoneticPr fontId="3" type="noConversion"/>
  </si>
  <si>
    <t>19刀以上</t>
    <phoneticPr fontId="3" type="noConversion"/>
  </si>
  <si>
    <t>40刀以上</t>
    <phoneticPr fontId="3" type="noConversion"/>
  </si>
  <si>
    <t>持续时间</t>
  </si>
  <si>
    <t>h</t>
  </si>
  <si>
    <t>定价</t>
  </si>
  <si>
    <t>美元</t>
  </si>
  <si>
    <t>道具</t>
  </si>
  <si>
    <t>数量</t>
  </si>
  <si>
    <t>价值</t>
  </si>
  <si>
    <t>史诗级零件</t>
  </si>
  <si>
    <t>万能改装件</t>
  </si>
  <si>
    <t>改装手册</t>
  </si>
  <si>
    <t>数量</t>
    <phoneticPr fontId="3" type="noConversion"/>
  </si>
  <si>
    <t>神魔抽卡卷</t>
    <phoneticPr fontId="3" type="noConversion"/>
  </si>
  <si>
    <t>强力角色</t>
    <phoneticPr fontId="3" type="noConversion"/>
  </si>
  <si>
    <t>星源占卜礼包</t>
    <phoneticPr fontId="3" type="noConversion"/>
  </si>
  <si>
    <t>主线/爬塔/等级（后期）/抽卡</t>
    <phoneticPr fontId="3" type="noConversion"/>
  </si>
  <si>
    <t>传说装备</t>
  </si>
  <si>
    <t>传说偷车钳</t>
  </si>
  <si>
    <t>专属装备材料</t>
    <phoneticPr fontId="3" type="noConversion"/>
  </si>
  <si>
    <t>角色机制</t>
    <phoneticPr fontId="3" type="noConversion"/>
  </si>
  <si>
    <t>专属装备礼包</t>
    <phoneticPr fontId="3" type="noConversion"/>
  </si>
  <si>
    <t>主线/竞技场/专属等级</t>
    <phoneticPr fontId="3" type="noConversion"/>
  </si>
  <si>
    <t>流金凝晶</t>
  </si>
  <si>
    <t>静海凝晶</t>
  </si>
  <si>
    <t>高品质装备</t>
    <phoneticPr fontId="3" type="noConversion"/>
  </si>
  <si>
    <t>即时战力</t>
    <phoneticPr fontId="3" type="noConversion"/>
  </si>
  <si>
    <t>战力礼包-传说装备</t>
    <phoneticPr fontId="3" type="noConversion"/>
  </si>
  <si>
    <t>战斗失败时</t>
    <phoneticPr fontId="3" type="noConversion"/>
  </si>
  <si>
    <t>礼包</t>
    <phoneticPr fontId="3" type="noConversion"/>
  </si>
  <si>
    <t>价格</t>
    <phoneticPr fontId="3" type="noConversion"/>
  </si>
  <si>
    <t>顶级装备礼包</t>
    <phoneticPr fontId="3" type="noConversion"/>
  </si>
  <si>
    <t>LEFT</t>
    <phoneticPr fontId="3" type="noConversion"/>
  </si>
  <si>
    <t>RIGHT</t>
    <phoneticPr fontId="3" type="noConversion"/>
  </si>
  <si>
    <t>顶级装备礼包-输出</t>
    <phoneticPr fontId="3" type="noConversion"/>
  </si>
  <si>
    <t>顶级装备礼包-坦克</t>
    <phoneticPr fontId="3" type="noConversion"/>
  </si>
  <si>
    <t xml:space="preserve">顶级装备礼包-支援 </t>
    <phoneticPr fontId="3" type="noConversion"/>
  </si>
  <si>
    <t>// 前期（0~220关）</t>
    <phoneticPr fontId="3" type="noConversion"/>
  </si>
  <si>
    <t>ConditionType</t>
  </si>
  <si>
    <t>Param</t>
  </si>
  <si>
    <t>参数2</t>
    <phoneticPr fontId="3" type="noConversion"/>
  </si>
  <si>
    <t>参数3</t>
    <phoneticPr fontId="3" type="noConversion"/>
  </si>
  <si>
    <t>爬塔进度</t>
  </si>
  <si>
    <t>转生等级</t>
  </si>
  <si>
    <t>抽卡次数</t>
  </si>
  <si>
    <t>卡牌等阶数量</t>
  </si>
  <si>
    <t>专属等级数量</t>
  </si>
  <si>
    <t>[0,19]</t>
    <phoneticPr fontId="3" type="noConversion"/>
  </si>
  <si>
    <t>[40,-1]</t>
    <phoneticPr fontId="3" type="noConversion"/>
  </si>
  <si>
    <t>惊喜礼包-史诗招募礼包1</t>
    <phoneticPr fontId="3" type="noConversion"/>
  </si>
  <si>
    <t>惊喜礼包-星源占卜礼包1</t>
    <phoneticPr fontId="3" type="noConversion"/>
  </si>
  <si>
    <t>惊喜礼包-星源占卜礼包2</t>
  </si>
  <si>
    <t>惊喜礼包-星源占卜礼包3</t>
  </si>
  <si>
    <t>惊喜礼包-专属装备礼包1</t>
    <phoneticPr fontId="3" type="noConversion"/>
  </si>
  <si>
    <t>惊喜礼包-专属装备礼包2</t>
  </si>
  <si>
    <t>惊喜礼包-专属装备礼包3</t>
  </si>
  <si>
    <t>惊喜礼包-顶级装备礼包1-1</t>
    <phoneticPr fontId="3" type="noConversion"/>
  </si>
  <si>
    <t>惊喜礼包-顶级装备礼包1-2</t>
    <phoneticPr fontId="3" type="noConversion"/>
  </si>
  <si>
    <t>惊喜礼包-顶级装备礼包1-3</t>
    <phoneticPr fontId="3" type="noConversion"/>
  </si>
  <si>
    <t>惊喜礼包-顶级装备礼包2-1</t>
    <phoneticPr fontId="3" type="noConversion"/>
  </si>
  <si>
    <t>惊喜礼包-顶级装备礼包2-2</t>
    <phoneticPr fontId="3" type="noConversion"/>
  </si>
  <si>
    <t>惊喜礼包-顶级装备礼包2-3</t>
    <phoneticPr fontId="3" type="noConversion"/>
  </si>
  <si>
    <t>惊喜礼包-顶级装备礼包3-1</t>
    <phoneticPr fontId="3" type="noConversion"/>
  </si>
  <si>
    <t>惊喜礼包-顶级装备礼包3-2</t>
    <phoneticPr fontId="3" type="noConversion"/>
  </si>
  <si>
    <t>惊喜礼包-顶级装备礼包3-3</t>
    <phoneticPr fontId="3" type="noConversion"/>
  </si>
  <si>
    <t>惊喜礼包-顶级装备礼包1-1</t>
  </si>
  <si>
    <t>惊喜礼包-顶级装备礼包1-3</t>
  </si>
  <si>
    <t>惊喜礼包-史诗招募礼包2</t>
    <phoneticPr fontId="3" type="noConversion"/>
  </si>
  <si>
    <t>惊喜礼包-史诗招募礼包3</t>
    <phoneticPr fontId="3" type="noConversion"/>
  </si>
  <si>
    <t>惊喜礼包-星源占卜礼包2</t>
    <phoneticPr fontId="3" type="noConversion"/>
  </si>
  <si>
    <t>惊喜礼包-星源占卜礼包3</t>
    <phoneticPr fontId="3" type="noConversion"/>
  </si>
  <si>
    <t>惊喜礼包-专属装备礼包2</t>
    <phoneticPr fontId="3" type="noConversion"/>
  </si>
  <si>
    <t>惊喜礼包-专属装备礼包3</t>
    <phoneticPr fontId="3" type="noConversion"/>
  </si>
  <si>
    <t>// 后期（220关~1000关）</t>
    <phoneticPr fontId="3" type="noConversion"/>
  </si>
  <si>
    <t>// 主线战斗</t>
    <phoneticPr fontId="3" type="noConversion"/>
  </si>
  <si>
    <t>惊喜礼包-史诗招募礼包1</t>
  </si>
  <si>
    <t>惊喜礼包-星源占卜礼包1</t>
  </si>
  <si>
    <t>// 特殊配置:顶级装备礼包</t>
    <phoneticPr fontId="3" type="noConversion"/>
  </si>
  <si>
    <t>[0,-1]</t>
    <phoneticPr fontId="3" type="noConversion"/>
  </si>
  <si>
    <t>累计充值金额
单位:美元
左闭右开
-1表示无上/下限</t>
    <phoneticPr fontId="3" type="noConversion"/>
  </si>
  <si>
    <t>[19,40]</t>
    <phoneticPr fontId="3" type="noConversion"/>
  </si>
  <si>
    <t>// 爬塔进度</t>
    <phoneticPr fontId="3" type="noConversion"/>
  </si>
  <si>
    <t>// 前期（0~30层）</t>
    <phoneticPr fontId="3" type="noConversion"/>
  </si>
  <si>
    <t>// 后期（40~100层）</t>
    <phoneticPr fontId="3" type="noConversion"/>
  </si>
  <si>
    <t>// 击杀Boss</t>
    <phoneticPr fontId="3" type="noConversion"/>
  </si>
  <si>
    <t>// 前期（难1~难3）/后期（难4~难6）</t>
    <phoneticPr fontId="3" type="noConversion"/>
  </si>
  <si>
    <t>[0,40]</t>
    <phoneticPr fontId="3" type="noConversion"/>
  </si>
  <si>
    <t>// 竞技场段位</t>
    <phoneticPr fontId="3" type="noConversion"/>
  </si>
  <si>
    <t>青铜1</t>
  </si>
  <si>
    <t>白银1</t>
  </si>
  <si>
    <t>黄金1</t>
  </si>
  <si>
    <t>白金1</t>
  </si>
  <si>
    <t>翡翠1</t>
  </si>
  <si>
    <t>钻石1</t>
  </si>
  <si>
    <t>大师1</t>
  </si>
  <si>
    <t>宗师1</t>
  </si>
  <si>
    <t>王者1</t>
  </si>
  <si>
    <t>王者2</t>
  </si>
  <si>
    <t>王者3</t>
  </si>
  <si>
    <t>王者4</t>
  </si>
  <si>
    <t>// 前期（青铜~黄金）</t>
    <phoneticPr fontId="3" type="noConversion"/>
  </si>
  <si>
    <t>// 后期（白金~王者）</t>
    <phoneticPr fontId="3" type="noConversion"/>
  </si>
  <si>
    <t>// 转生等级</t>
    <phoneticPr fontId="3" type="noConversion"/>
  </si>
  <si>
    <t>// 前期（0~12）</t>
    <phoneticPr fontId="3" type="noConversion"/>
  </si>
  <si>
    <t>// 后期（13~50）</t>
    <phoneticPr fontId="3" type="noConversion"/>
  </si>
  <si>
    <t>// 抽卡次数</t>
    <phoneticPr fontId="3" type="noConversion"/>
  </si>
  <si>
    <t>// 前期（0~50次）</t>
    <phoneticPr fontId="3" type="noConversion"/>
  </si>
  <si>
    <t>// 后期（50~500次）</t>
    <phoneticPr fontId="3" type="noConversion"/>
  </si>
  <si>
    <t>// 神魔抽卡次数</t>
    <phoneticPr fontId="3" type="noConversion"/>
  </si>
  <si>
    <t>// 卡牌等阶数量</t>
    <phoneticPr fontId="3" type="noConversion"/>
  </si>
  <si>
    <t>// 专属等级数量</t>
    <phoneticPr fontId="3" type="noConversion"/>
  </si>
  <si>
    <t>[{"ItemId":6007911999,"Num":1}]</t>
    <phoneticPr fontId="3" type="noConversion"/>
  </si>
  <si>
    <t>[{"ItemId":6007921999,"Num":1}]</t>
    <phoneticPr fontId="3" type="noConversion"/>
  </si>
  <si>
    <t>[{"ItemId":6007931999,"Num":1}]</t>
    <phoneticPr fontId="3" type="noConversion"/>
  </si>
  <si>
    <t>[{"ItemId":6007912999,"Num":1},{"ItemId":6007913999,"Num":1},{"ItemId":6007914999,"Num":1}]</t>
    <phoneticPr fontId="3" type="noConversion"/>
  </si>
  <si>
    <t>[{"ItemId":6007922999,"Num":1},{"ItemId":6007923999,"Num":1},{"ItemId":6007924999,"Num":1}]</t>
    <phoneticPr fontId="3" type="noConversion"/>
  </si>
  <si>
    <t>[{"ItemId":6007932999,"Num":1},{"ItemId":6007933999,"Num":1},{"ItemId":6007934999,"Num":1}]</t>
    <phoneticPr fontId="3" type="noConversion"/>
  </si>
  <si>
    <t>Style</t>
    <phoneticPr fontId="3" type="noConversion"/>
  </si>
  <si>
    <t>int</t>
    <phoneticPr fontId="3" type="noConversion"/>
  </si>
  <si>
    <t>礼包样式</t>
    <phoneticPr fontId="3" type="noConversion"/>
  </si>
  <si>
    <t>100 史诗招募礼包
200 星源占卜礼包
300 专属装备礼包
401 顶级装备礼包x1
403 顶级装备礼包x3</t>
    <phoneticPr fontId="3" type="noConversion"/>
  </si>
  <si>
    <t>惊喜礼包-顶级装备礼包2-1</t>
  </si>
  <si>
    <t>惊喜礼包-顶级装备礼包3-1</t>
  </si>
  <si>
    <t>惊喜礼包-顶级装备礼包3-3</t>
  </si>
  <si>
    <t>惊喜礼包-顶级装备礼包2-3</t>
  </si>
  <si>
    <t>BottelTextKey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</si>
</sst>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\¥0.00"/>
  </numFmts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5C7E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4" fillId="0" borderId="0" xfId="1">
      <alignment vertical="center"/>
    </xf>
    <xf numFmtId="0" fontId="1" fillId="2" borderId="2" xfId="1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176" fontId="1" fillId="9" borderId="2" xfId="0" applyNumberFormat="1" applyFont="1" applyFill="1" applyBorder="1" applyAlignment="1">
      <alignment horizontal="center" vertical="center"/>
    </xf>
    <xf numFmtId="9" fontId="1" fillId="9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3A212230-CB54-463E-ADE7-9F528248A2FA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休闲）"/>
      <sheetName val="标准属性（休闲）-计算"/>
      <sheetName val="标准属性（战斗）"/>
      <sheetName val="属性评分"/>
      <sheetName val="技能"/>
      <sheetName val="属性"/>
      <sheetName val="战斗公式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8.9285714285714288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50001</v>
          </cell>
          <cell r="D61" t="str">
            <v>龙焰晶</v>
          </cell>
        </row>
        <row r="62">
          <cell r="B62">
            <v>50002</v>
          </cell>
          <cell r="D62" t="str">
            <v>钻石</v>
          </cell>
        </row>
        <row r="63">
          <cell r="B63">
            <v>50003</v>
          </cell>
          <cell r="D63" t="str">
            <v>钞票</v>
          </cell>
        </row>
        <row r="64">
          <cell r="B64">
            <v>50004</v>
          </cell>
          <cell r="D64" t="str">
            <v>改装手册</v>
          </cell>
        </row>
        <row r="65">
          <cell r="B65">
            <v>50005</v>
          </cell>
          <cell r="D65" t="str">
            <v>机油</v>
          </cell>
        </row>
        <row r="66">
          <cell r="B66">
            <v>50006</v>
          </cell>
          <cell r="D66" t="str">
            <v>多莉的兑换券</v>
          </cell>
        </row>
        <row r="67">
          <cell r="B67">
            <v>60001</v>
          </cell>
          <cell r="D67" t="str">
            <v>钞票（1秒）</v>
          </cell>
        </row>
        <row r="68">
          <cell r="B68">
            <v>60002</v>
          </cell>
          <cell r="D68" t="str">
            <v>改装手册（1秒）</v>
          </cell>
        </row>
        <row r="69">
          <cell r="B69">
            <v>60003</v>
          </cell>
          <cell r="D69" t="str">
            <v>机油（1秒）</v>
          </cell>
        </row>
        <row r="70">
          <cell r="B70">
            <v>60011</v>
          </cell>
          <cell r="D70" t="str">
            <v>钞票箱（2小时）</v>
          </cell>
        </row>
        <row r="71">
          <cell r="B71">
            <v>60012</v>
          </cell>
          <cell r="D71" t="str">
            <v>改装手册箱（2小时）</v>
          </cell>
        </row>
        <row r="72">
          <cell r="B72">
            <v>60013</v>
          </cell>
          <cell r="D72" t="str">
            <v>机油箱（2小时）</v>
          </cell>
        </row>
        <row r="73">
          <cell r="B73">
            <v>60021</v>
          </cell>
          <cell r="D73" t="str">
            <v>钞票箱（8小时）</v>
          </cell>
        </row>
        <row r="74">
          <cell r="B74">
            <v>60022</v>
          </cell>
          <cell r="D74" t="str">
            <v>改装手册箱（8小时）</v>
          </cell>
        </row>
        <row r="75">
          <cell r="B75">
            <v>60023</v>
          </cell>
          <cell r="D75" t="str">
            <v>机油箱（8小时）</v>
          </cell>
        </row>
        <row r="76">
          <cell r="B76">
            <v>60031</v>
          </cell>
          <cell r="D76" t="str">
            <v>钞票箱（24小时）</v>
          </cell>
        </row>
        <row r="77">
          <cell r="B77">
            <v>60032</v>
          </cell>
          <cell r="D77" t="str">
            <v>改装手册箱（24小时）</v>
          </cell>
        </row>
        <row r="78">
          <cell r="B78">
            <v>60033</v>
          </cell>
          <cell r="D78" t="str">
            <v>机油箱（24小时）</v>
          </cell>
        </row>
        <row r="79">
          <cell r="B79">
            <v>60041</v>
          </cell>
          <cell r="D79" t="str">
            <v>钞票箱（3天）</v>
          </cell>
        </row>
        <row r="80">
          <cell r="B80">
            <v>60042</v>
          </cell>
          <cell r="D80" t="str">
            <v>改装手册箱（3天）</v>
          </cell>
        </row>
        <row r="81">
          <cell r="B81">
            <v>60043</v>
          </cell>
          <cell r="D81" t="str">
            <v>机油箱（3天）</v>
          </cell>
        </row>
        <row r="82">
          <cell r="B82">
            <v>60101</v>
          </cell>
          <cell r="D82" t="str">
            <v>史诗级英雄自选宝箱</v>
          </cell>
        </row>
        <row r="83">
          <cell r="B83">
            <v>60102</v>
          </cell>
          <cell r="D83" t="str">
            <v>精英级英雄自选宝箱</v>
          </cell>
        </row>
        <row r="84">
          <cell r="B84">
            <v>60103</v>
          </cell>
          <cell r="D84" t="str">
            <v>招募自选宝箱</v>
          </cell>
        </row>
        <row r="85">
          <cell r="B85">
            <v>60104</v>
          </cell>
          <cell r="D85" t="str">
            <v>资源自选宝箱</v>
          </cell>
        </row>
        <row r="86">
          <cell r="B86">
            <v>80001</v>
          </cell>
          <cell r="D86" t="str">
            <v>战令积分</v>
          </cell>
        </row>
        <row r="87">
          <cell r="B87">
            <v>80002</v>
          </cell>
          <cell r="D87" t="str">
            <v>复活药水（肉鸽用）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10005</v>
          </cell>
          <cell r="D729" t="str">
            <v>签到送全车占位</v>
          </cell>
        </row>
        <row r="730">
          <cell r="B730">
            <v>20001</v>
          </cell>
          <cell r="D730" t="str">
            <v>精英级零件</v>
          </cell>
        </row>
        <row r="731">
          <cell r="B731">
            <v>20002</v>
          </cell>
          <cell r="D731" t="str">
            <v>史诗级零件（不含神魔）</v>
          </cell>
        </row>
        <row r="732">
          <cell r="B732">
            <v>20003</v>
          </cell>
          <cell r="D732" t="str">
            <v>史诗级零件（含神魔）</v>
          </cell>
        </row>
        <row r="733">
          <cell r="B733">
            <v>20004</v>
          </cell>
          <cell r="D733" t="str">
            <v>史诗级零件（仅神魔）</v>
          </cell>
        </row>
        <row r="734">
          <cell r="B734">
            <v>30001</v>
          </cell>
          <cell r="D734" t="str">
            <v>西部改装件</v>
          </cell>
        </row>
        <row r="735">
          <cell r="B735">
            <v>30002</v>
          </cell>
          <cell r="D735" t="str">
            <v>东部改装件</v>
          </cell>
        </row>
        <row r="736">
          <cell r="B736">
            <v>30003</v>
          </cell>
          <cell r="D736" t="str">
            <v>硅谷改装件</v>
          </cell>
        </row>
        <row r="737">
          <cell r="B737">
            <v>30004</v>
          </cell>
          <cell r="D737" t="str">
            <v>霓虹改装件</v>
          </cell>
        </row>
        <row r="738">
          <cell r="B738">
            <v>30005</v>
          </cell>
          <cell r="D738" t="str">
            <v>万能改装件</v>
          </cell>
        </row>
        <row r="739">
          <cell r="B739">
            <v>41004</v>
          </cell>
          <cell r="D739" t="str">
            <v>火铳</v>
          </cell>
        </row>
        <row r="740">
          <cell r="B740">
            <v>140001</v>
          </cell>
          <cell r="D740" t="str">
            <v>装备</v>
          </cell>
        </row>
        <row r="741">
          <cell r="B741">
            <v>140002</v>
          </cell>
          <cell r="D741" t="str">
            <v>毒蝎女王</v>
          </cell>
        </row>
        <row r="742">
          <cell r="B742">
            <v>140003</v>
          </cell>
          <cell r="D742" t="str">
            <v>装备</v>
          </cell>
        </row>
        <row r="743">
          <cell r="B743">
            <v>140004</v>
          </cell>
          <cell r="D743" t="str">
            <v>装备</v>
          </cell>
        </row>
        <row r="744">
          <cell r="B744">
            <v>140101</v>
          </cell>
          <cell r="D744" t="str">
            <v>噜噜</v>
          </cell>
        </row>
        <row r="745">
          <cell r="B745">
            <v>140102</v>
          </cell>
          <cell r="D745" t="str">
            <v>装备</v>
          </cell>
        </row>
        <row r="746">
          <cell r="B746">
            <v>140103</v>
          </cell>
          <cell r="D746" t="str">
            <v>阿德</v>
          </cell>
        </row>
        <row r="747">
          <cell r="B747">
            <v>140104</v>
          </cell>
          <cell r="D747" t="str">
            <v>狮子</v>
          </cell>
        </row>
        <row r="748">
          <cell r="B748">
            <v>140105</v>
          </cell>
          <cell r="D748" t="str">
            <v>罗万</v>
          </cell>
        </row>
        <row r="749">
          <cell r="B749">
            <v>140106</v>
          </cell>
          <cell r="D749" t="str">
            <v>米瑞尔</v>
          </cell>
        </row>
        <row r="750">
          <cell r="B750">
            <v>140107</v>
          </cell>
          <cell r="D750" t="str">
            <v>装备</v>
          </cell>
        </row>
        <row r="751">
          <cell r="B751">
            <v>140108</v>
          </cell>
          <cell r="D751" t="str">
            <v>卢修斯</v>
          </cell>
        </row>
        <row r="752">
          <cell r="B752">
            <v>140109</v>
          </cell>
          <cell r="D752" t="str">
            <v>尼汝</v>
          </cell>
        </row>
        <row r="753">
          <cell r="B753">
            <v>140110</v>
          </cell>
          <cell r="D753" t="str">
            <v>装备</v>
          </cell>
        </row>
        <row r="754">
          <cell r="B754">
            <v>140111</v>
          </cell>
          <cell r="D754" t="str">
            <v>波尼</v>
          </cell>
        </row>
        <row r="755">
          <cell r="B755">
            <v>140112</v>
          </cell>
          <cell r="D755" t="str">
            <v>装备</v>
          </cell>
        </row>
        <row r="756">
          <cell r="B756">
            <v>140113</v>
          </cell>
          <cell r="D756" t="str">
            <v>埃隆</v>
          </cell>
        </row>
        <row r="757">
          <cell r="B757">
            <v>140114</v>
          </cell>
          <cell r="D757" t="str">
            <v>装备</v>
          </cell>
        </row>
        <row r="758">
          <cell r="B758">
            <v>140115</v>
          </cell>
          <cell r="D758" t="str">
            <v>婆婆</v>
          </cell>
        </row>
        <row r="759">
          <cell r="B759">
            <v>140116</v>
          </cell>
          <cell r="D759" t="str">
            <v>伊温</v>
          </cell>
        </row>
        <row r="760">
          <cell r="B760">
            <v>141001</v>
          </cell>
          <cell r="D760" t="str">
            <v>阿薰和懵懵</v>
          </cell>
        </row>
        <row r="761">
          <cell r="B761">
            <v>141002</v>
          </cell>
          <cell r="D761" t="str">
            <v>装备</v>
          </cell>
        </row>
        <row r="762">
          <cell r="B762">
            <v>141003</v>
          </cell>
          <cell r="D762" t="str">
            <v>卡卡</v>
          </cell>
        </row>
        <row r="763">
          <cell r="B763">
            <v>141004</v>
          </cell>
          <cell r="D763" t="str">
            <v>装备</v>
          </cell>
        </row>
        <row r="764">
          <cell r="B764">
            <v>141005</v>
          </cell>
          <cell r="D764" t="str">
            <v>装备</v>
          </cell>
        </row>
        <row r="765">
          <cell r="B765">
            <v>141006</v>
          </cell>
          <cell r="D765" t="str">
            <v>雪女</v>
          </cell>
        </row>
        <row r="766">
          <cell r="B766">
            <v>141007</v>
          </cell>
          <cell r="D766" t="str">
            <v>装备</v>
          </cell>
        </row>
        <row r="767">
          <cell r="B767">
            <v>141008</v>
          </cell>
          <cell r="D767" t="str">
            <v>维纶</v>
          </cell>
        </row>
        <row r="768">
          <cell r="B768">
            <v>141009</v>
          </cell>
          <cell r="D768" t="str">
            <v>水法</v>
          </cell>
        </row>
        <row r="769">
          <cell r="B769">
            <v>141010</v>
          </cell>
          <cell r="D769" t="str">
            <v>装备</v>
          </cell>
        </row>
        <row r="770">
          <cell r="B770">
            <v>141011</v>
          </cell>
          <cell r="D770" t="str">
            <v>骨王</v>
          </cell>
        </row>
        <row r="771">
          <cell r="B771">
            <v>141012</v>
          </cell>
          <cell r="D771" t="str">
            <v>装备</v>
          </cell>
        </row>
        <row r="772">
          <cell r="B772">
            <v>141013</v>
          </cell>
          <cell r="D772" t="str">
            <v>装备</v>
          </cell>
        </row>
        <row r="773">
          <cell r="B773">
            <v>141014</v>
          </cell>
          <cell r="D773" t="str">
            <v>装备</v>
          </cell>
        </row>
        <row r="774">
          <cell r="B774">
            <v>141015</v>
          </cell>
          <cell r="D774" t="str">
            <v>骨蛇</v>
          </cell>
        </row>
        <row r="775">
          <cell r="B775">
            <v>141016</v>
          </cell>
          <cell r="D775" t="str">
            <v>装备</v>
          </cell>
        </row>
        <row r="776">
          <cell r="B776">
            <v>141017</v>
          </cell>
          <cell r="D776" t="str">
            <v>装备</v>
          </cell>
        </row>
        <row r="777">
          <cell r="B777">
            <v>141018</v>
          </cell>
          <cell r="D777" t="str">
            <v>老羊</v>
          </cell>
        </row>
        <row r="778">
          <cell r="B778">
            <v>141019</v>
          </cell>
          <cell r="D778" t="str">
            <v>大树</v>
          </cell>
        </row>
        <row r="779">
          <cell r="B779">
            <v>141020</v>
          </cell>
          <cell r="D779" t="str">
            <v>装备</v>
          </cell>
        </row>
        <row r="780">
          <cell r="B780">
            <v>143001</v>
          </cell>
          <cell r="D780" t="str">
            <v>泥路狂徒</v>
          </cell>
        </row>
        <row r="781">
          <cell r="B781">
            <v>143002</v>
          </cell>
          <cell r="D781" t="str">
            <v>装备</v>
          </cell>
        </row>
        <row r="782">
          <cell r="B782">
            <v>143003</v>
          </cell>
          <cell r="D782" t="str">
            <v>街头恶霸</v>
          </cell>
        </row>
        <row r="783">
          <cell r="B783">
            <v>143004</v>
          </cell>
          <cell r="D783" t="str">
            <v>铁面疯狗</v>
          </cell>
        </row>
        <row r="784">
          <cell r="B784">
            <v>143005</v>
          </cell>
          <cell r="D784" t="str">
            <v>救援先锋</v>
          </cell>
        </row>
        <row r="785">
          <cell r="B785">
            <v>50001</v>
          </cell>
          <cell r="D785" t="str">
            <v>龙焰晶</v>
          </cell>
        </row>
        <row r="786">
          <cell r="B786">
            <v>50002</v>
          </cell>
          <cell r="D786" t="str">
            <v>钻石</v>
          </cell>
        </row>
        <row r="787">
          <cell r="B787">
            <v>50003</v>
          </cell>
          <cell r="D787" t="str">
            <v>钞票</v>
          </cell>
        </row>
        <row r="788">
          <cell r="B788">
            <v>50004</v>
          </cell>
          <cell r="D788" t="str">
            <v>改装手册</v>
          </cell>
        </row>
        <row r="789">
          <cell r="B789">
            <v>50005</v>
          </cell>
          <cell r="D789" t="str">
            <v>机油</v>
          </cell>
        </row>
        <row r="790">
          <cell r="B790">
            <v>50006</v>
          </cell>
          <cell r="D790" t="str">
            <v>多莉的兑换券</v>
          </cell>
        </row>
        <row r="791">
          <cell r="B791">
            <v>50007</v>
          </cell>
          <cell r="D791" t="str">
            <v>竞技币</v>
          </cell>
        </row>
        <row r="792">
          <cell r="B792">
            <v>50008</v>
          </cell>
          <cell r="D792" t="str">
            <v>迷梦碎片</v>
          </cell>
        </row>
        <row r="793">
          <cell r="B793">
            <v>50009</v>
          </cell>
          <cell r="D793" t="str">
            <v>VIP积分</v>
          </cell>
        </row>
        <row r="794">
          <cell r="B794">
            <v>50010</v>
          </cell>
          <cell r="D794" t="str">
            <v>公会奖章（现每周任务货币）</v>
          </cell>
        </row>
        <row r="795">
          <cell r="B795">
            <v>60001</v>
          </cell>
          <cell r="D795" t="str">
            <v>钞票（1秒）</v>
          </cell>
        </row>
        <row r="796">
          <cell r="B796">
            <v>60002</v>
          </cell>
          <cell r="D796" t="str">
            <v>改装手册（1秒）</v>
          </cell>
        </row>
        <row r="797">
          <cell r="B797">
            <v>60003</v>
          </cell>
          <cell r="D797" t="str">
            <v>机油（1秒）</v>
          </cell>
        </row>
        <row r="798">
          <cell r="B798">
            <v>60011</v>
          </cell>
          <cell r="D798" t="str">
            <v>钞票箱（2小时）</v>
          </cell>
        </row>
        <row r="799">
          <cell r="B799">
            <v>60012</v>
          </cell>
          <cell r="D799" t="str">
            <v>改装手册箱（2小时）</v>
          </cell>
        </row>
        <row r="800">
          <cell r="B800">
            <v>60013</v>
          </cell>
          <cell r="D800" t="str">
            <v>机油箱（2小时）</v>
          </cell>
        </row>
        <row r="801">
          <cell r="B801">
            <v>60021</v>
          </cell>
          <cell r="D801" t="str">
            <v>钞票箱（8小时）</v>
          </cell>
        </row>
        <row r="802">
          <cell r="B802">
            <v>60022</v>
          </cell>
          <cell r="D802" t="str">
            <v>改装手册箱（8小时）</v>
          </cell>
        </row>
        <row r="803">
          <cell r="B803">
            <v>60023</v>
          </cell>
          <cell r="D803" t="str">
            <v>机油箱（8小时）</v>
          </cell>
        </row>
        <row r="804">
          <cell r="B804">
            <v>60031</v>
          </cell>
          <cell r="D804" t="str">
            <v>钞票箱（24小时）</v>
          </cell>
        </row>
        <row r="805">
          <cell r="B805">
            <v>60032</v>
          </cell>
          <cell r="D805" t="str">
            <v>改装手册箱（24小时）</v>
          </cell>
        </row>
        <row r="806">
          <cell r="B806">
            <v>60033</v>
          </cell>
          <cell r="D806" t="str">
            <v>机油箱（24小时）</v>
          </cell>
        </row>
        <row r="807">
          <cell r="B807">
            <v>60041</v>
          </cell>
          <cell r="D807" t="str">
            <v>钞票箱（3天）</v>
          </cell>
        </row>
        <row r="808">
          <cell r="B808">
            <v>60042</v>
          </cell>
          <cell r="D808" t="str">
            <v>改装手册箱（3天）</v>
          </cell>
        </row>
        <row r="809">
          <cell r="B809">
            <v>60043</v>
          </cell>
          <cell r="D809" t="str">
            <v>机油箱（3天）</v>
          </cell>
        </row>
        <row r="810">
          <cell r="B810">
            <v>60101</v>
          </cell>
          <cell r="D810" t="str">
            <v>史诗级英雄自选宝箱</v>
          </cell>
        </row>
        <row r="811">
          <cell r="B811">
            <v>60102</v>
          </cell>
          <cell r="D811" t="str">
            <v>精英级英雄自选宝箱</v>
          </cell>
        </row>
        <row r="812">
          <cell r="B812">
            <v>60103</v>
          </cell>
          <cell r="D812" t="str">
            <v>招募自选宝箱</v>
          </cell>
        </row>
        <row r="813">
          <cell r="B813">
            <v>60104</v>
          </cell>
          <cell r="D813" t="str">
            <v>资源自选宝箱</v>
          </cell>
        </row>
        <row r="814">
          <cell r="B814">
            <v>60105</v>
          </cell>
          <cell r="D814" t="str">
            <v>史诗级英雄自选宝箱（七日）</v>
          </cell>
        </row>
        <row r="815">
          <cell r="B815">
            <v>60601</v>
          </cell>
          <cell r="D815" t="str">
            <v>稀有装备宝箱</v>
          </cell>
        </row>
        <row r="816">
          <cell r="B816">
            <v>60602</v>
          </cell>
          <cell r="D816" t="str">
            <v>稀有+装备宝箱</v>
          </cell>
        </row>
        <row r="817">
          <cell r="B817">
            <v>60603</v>
          </cell>
          <cell r="D817" t="str">
            <v>精英装备宝箱</v>
          </cell>
        </row>
        <row r="818">
          <cell r="B818">
            <v>60604</v>
          </cell>
          <cell r="D818" t="str">
            <v>精英+装备宝箱</v>
          </cell>
        </row>
        <row r="819">
          <cell r="B819">
            <v>60605</v>
          </cell>
          <cell r="D819" t="str">
            <v>史诗装备宝箱</v>
          </cell>
        </row>
        <row r="820">
          <cell r="B820">
            <v>60606</v>
          </cell>
          <cell r="D820" t="str">
            <v>史诗+装备宝箱</v>
          </cell>
        </row>
        <row r="821">
          <cell r="B821">
            <v>60607</v>
          </cell>
          <cell r="D821" t="str">
            <v>传说装备宝箱</v>
          </cell>
        </row>
        <row r="822">
          <cell r="B822">
            <v>60608</v>
          </cell>
          <cell r="D822" t="str">
            <v>传说+装备宝箱</v>
          </cell>
        </row>
        <row r="823">
          <cell r="B823">
            <v>60609</v>
          </cell>
          <cell r="D823" t="str">
            <v>神话装备宝箱</v>
          </cell>
        </row>
        <row r="824">
          <cell r="B824">
            <v>60610</v>
          </cell>
          <cell r="D824" t="str">
            <v>神话+装备宝箱</v>
          </cell>
        </row>
        <row r="825">
          <cell r="B825">
            <v>60611</v>
          </cell>
          <cell r="D825" t="str">
            <v>巅峰装备宝箱</v>
          </cell>
        </row>
        <row r="826">
          <cell r="B826">
            <v>60612</v>
          </cell>
          <cell r="D826" t="str">
            <v>巅峰+装备宝箱</v>
          </cell>
        </row>
        <row r="827">
          <cell r="B827">
            <v>70001</v>
          </cell>
          <cell r="D827" t="str">
            <v>静海凝晶</v>
          </cell>
        </row>
        <row r="828">
          <cell r="B828">
            <v>70002</v>
          </cell>
          <cell r="D828" t="str">
            <v>流金凝晶</v>
          </cell>
        </row>
        <row r="829">
          <cell r="B829">
            <v>70003</v>
          </cell>
          <cell r="D829" t="str">
            <v>落日凝晶</v>
          </cell>
        </row>
        <row r="830">
          <cell r="B830">
            <v>70101</v>
          </cell>
          <cell r="D830" t="str">
            <v>流金凝晶（碎片）</v>
          </cell>
        </row>
        <row r="831">
          <cell r="B831">
            <v>80001</v>
          </cell>
          <cell r="D831" t="str">
            <v>战令积分</v>
          </cell>
        </row>
        <row r="832">
          <cell r="B832">
            <v>80002</v>
          </cell>
          <cell r="D832" t="str">
            <v>复活药水</v>
          </cell>
        </row>
        <row r="833">
          <cell r="B833">
            <v>90001</v>
          </cell>
          <cell r="D833" t="str">
            <v>竞技场门票</v>
          </cell>
        </row>
        <row r="834">
          <cell r="B834">
            <v>100001</v>
          </cell>
          <cell r="D834" t="str">
            <v>装备</v>
          </cell>
        </row>
        <row r="835">
          <cell r="B835">
            <v>100002</v>
          </cell>
          <cell r="D835" t="str">
            <v>毒蝎女王（火炮）</v>
          </cell>
        </row>
        <row r="836">
          <cell r="B836">
            <v>100003</v>
          </cell>
          <cell r="D836" t="str">
            <v>装备</v>
          </cell>
        </row>
        <row r="837">
          <cell r="B837">
            <v>100004</v>
          </cell>
          <cell r="D837" t="str">
            <v>装备</v>
          </cell>
        </row>
        <row r="838">
          <cell r="B838">
            <v>10100001</v>
          </cell>
          <cell r="D838" t="str">
            <v>男主头像</v>
          </cell>
        </row>
        <row r="839">
          <cell r="B839">
            <v>10140101</v>
          </cell>
          <cell r="D839" t="str">
            <v>钢铁拓荒（噜噜）</v>
          </cell>
        </row>
        <row r="840">
          <cell r="B840">
            <v>10140102</v>
          </cell>
          <cell r="D840" t="str">
            <v>装备</v>
          </cell>
        </row>
        <row r="841">
          <cell r="B841">
            <v>10140103</v>
          </cell>
          <cell r="D841" t="str">
            <v>迅影甲虫</v>
          </cell>
        </row>
        <row r="842">
          <cell r="B842">
            <v>10140104</v>
          </cell>
          <cell r="D842" t="str">
            <v>战争钻机(狮子)</v>
          </cell>
        </row>
        <row r="843">
          <cell r="B843">
            <v>10140105</v>
          </cell>
          <cell r="D843" t="str">
            <v>钞能大亨（罗万）</v>
          </cell>
        </row>
        <row r="844">
          <cell r="B844">
            <v>10140106</v>
          </cell>
          <cell r="D844" t="str">
            <v>爆燃热火(米瑞尔)</v>
          </cell>
        </row>
        <row r="845">
          <cell r="B845">
            <v>10140107</v>
          </cell>
          <cell r="D845" t="str">
            <v>装备</v>
          </cell>
        </row>
        <row r="846">
          <cell r="B846">
            <v>10140108</v>
          </cell>
          <cell r="D846" t="str">
            <v>404终结者（卢修斯）</v>
          </cell>
        </row>
        <row r="847">
          <cell r="B847">
            <v>10140109</v>
          </cell>
          <cell r="D847" t="str">
            <v>光盾守护者(尼汝)</v>
          </cell>
        </row>
        <row r="848">
          <cell r="B848">
            <v>10140110</v>
          </cell>
          <cell r="D848" t="str">
            <v>装备</v>
          </cell>
        </row>
        <row r="849">
          <cell r="B849">
            <v>10140111</v>
          </cell>
          <cell r="D849" t="str">
            <v>故障射线(波尼)</v>
          </cell>
        </row>
        <row r="850">
          <cell r="B850">
            <v>10140112</v>
          </cell>
          <cell r="D850" t="str">
            <v>装备</v>
          </cell>
        </row>
        <row r="851">
          <cell r="B851">
            <v>10140113</v>
          </cell>
          <cell r="D851" t="str">
            <v>赛博猛禽</v>
          </cell>
        </row>
        <row r="852">
          <cell r="B852">
            <v>10140114</v>
          </cell>
          <cell r="D852" t="str">
            <v>装备</v>
          </cell>
        </row>
        <row r="853">
          <cell r="B853">
            <v>10140115</v>
          </cell>
          <cell r="D853" t="str">
            <v>荒漠保镖</v>
          </cell>
        </row>
        <row r="854">
          <cell r="B854">
            <v>10140116</v>
          </cell>
          <cell r="D854" t="str">
            <v>地狱拉面车</v>
          </cell>
        </row>
        <row r="855">
          <cell r="B855">
            <v>10141001</v>
          </cell>
          <cell r="D855" t="str">
            <v>极速救援（阿薰和蒙蒙）</v>
          </cell>
        </row>
        <row r="856">
          <cell r="B856">
            <v>10141002</v>
          </cell>
          <cell r="D856" t="str">
            <v>装备</v>
          </cell>
        </row>
        <row r="857">
          <cell r="B857">
            <v>10141003</v>
          </cell>
          <cell r="D857" t="str">
            <v>钢铁拓荒(卡卡)</v>
          </cell>
        </row>
        <row r="858">
          <cell r="B858">
            <v>10141004</v>
          </cell>
          <cell r="D858" t="str">
            <v>装备</v>
          </cell>
        </row>
        <row r="859">
          <cell r="B859">
            <v>10141005</v>
          </cell>
          <cell r="D859" t="str">
            <v>装备</v>
          </cell>
        </row>
        <row r="860">
          <cell r="B860">
            <v>10141006</v>
          </cell>
          <cell r="D860" t="str">
            <v>摇滚狂飙(雪女)</v>
          </cell>
        </row>
        <row r="861">
          <cell r="B861">
            <v>10141007</v>
          </cell>
          <cell r="D861" t="str">
            <v>装备</v>
          </cell>
        </row>
        <row r="862">
          <cell r="B862">
            <v>10141008</v>
          </cell>
          <cell r="D862" t="str">
            <v>炫彩青空-维纶</v>
          </cell>
        </row>
        <row r="863">
          <cell r="B863">
            <v>10141009</v>
          </cell>
          <cell r="D863" t="str">
            <v>野牛征服者（水法）</v>
          </cell>
        </row>
        <row r="864">
          <cell r="B864">
            <v>10141010</v>
          </cell>
          <cell r="D864" t="str">
            <v>装备</v>
          </cell>
        </row>
        <row r="865">
          <cell r="B865">
            <v>10141011</v>
          </cell>
          <cell r="D865" t="str">
            <v>执剑堡垒（骨王）</v>
          </cell>
        </row>
        <row r="866">
          <cell r="B866">
            <v>10141012</v>
          </cell>
          <cell r="D866" t="str">
            <v>装备</v>
          </cell>
        </row>
        <row r="867">
          <cell r="B867">
            <v>10141013</v>
          </cell>
          <cell r="D867" t="str">
            <v>装备</v>
          </cell>
        </row>
        <row r="868">
          <cell r="B868">
            <v>10141014</v>
          </cell>
          <cell r="D868" t="str">
            <v>装备</v>
          </cell>
        </row>
        <row r="869">
          <cell r="B869">
            <v>10141015</v>
          </cell>
          <cell r="D869" t="str">
            <v>星际叛军（维珀里安）</v>
          </cell>
        </row>
        <row r="870">
          <cell r="B870">
            <v>10141016</v>
          </cell>
          <cell r="D870" t="str">
            <v>史诗偷车钳</v>
          </cell>
        </row>
        <row r="871">
          <cell r="B871">
            <v>10141017</v>
          </cell>
          <cell r="D871" t="str">
            <v>限时行动偷车钳</v>
          </cell>
        </row>
        <row r="872">
          <cell r="B872">
            <v>10141018</v>
          </cell>
          <cell r="D872" t="str">
            <v>幻影86</v>
          </cell>
        </row>
        <row r="873">
          <cell r="B873">
            <v>10141019</v>
          </cell>
          <cell r="D873" t="str">
            <v>撼地者</v>
          </cell>
        </row>
        <row r="874">
          <cell r="B874">
            <v>10141020</v>
          </cell>
          <cell r="D874" t="str">
            <v>精英级零件</v>
          </cell>
        </row>
        <row r="875">
          <cell r="B875">
            <v>10143001</v>
          </cell>
          <cell r="D875" t="str">
            <v>泥路狂徒</v>
          </cell>
        </row>
        <row r="876">
          <cell r="B876">
            <v>10143002</v>
          </cell>
          <cell r="D876" t="str">
            <v>史诗级零件（含神魔）</v>
          </cell>
        </row>
        <row r="877">
          <cell r="B877">
            <v>10143003</v>
          </cell>
          <cell r="D877" t="str">
            <v>街头恶霸</v>
          </cell>
        </row>
        <row r="878">
          <cell r="B878">
            <v>10143004</v>
          </cell>
          <cell r="D878" t="str">
            <v>铁面疯狗</v>
          </cell>
        </row>
        <row r="879">
          <cell r="B879">
            <v>10143005</v>
          </cell>
          <cell r="D879" t="str">
            <v>救援先锋</v>
          </cell>
        </row>
        <row r="880">
          <cell r="B880">
            <v>110001</v>
          </cell>
          <cell r="D880" t="str">
            <v>默认头像框-男主</v>
          </cell>
        </row>
        <row r="881">
          <cell r="B881">
            <v>110002</v>
          </cell>
          <cell r="D881" t="str">
            <v>头像框T3-竞技场-王者2</v>
          </cell>
        </row>
        <row r="882">
          <cell r="B882">
            <v>110003</v>
          </cell>
          <cell r="D882" t="str">
            <v>头像框T2-竞技场-王者3</v>
          </cell>
        </row>
        <row r="883">
          <cell r="B883">
            <v>110004</v>
          </cell>
          <cell r="D883" t="str">
            <v>头像框T1-竞技场-王者4</v>
          </cell>
        </row>
        <row r="884">
          <cell r="B884">
            <v>110005</v>
          </cell>
          <cell r="D884" t="str">
            <v>头像框T3-冲锋之旅</v>
          </cell>
        </row>
        <row r="885">
          <cell r="B885">
            <v>110006</v>
          </cell>
          <cell r="D885" t="str">
            <v>头像框T2-Boss-前5名</v>
          </cell>
        </row>
        <row r="886">
          <cell r="B886">
            <v>110007</v>
          </cell>
          <cell r="D886" t="str">
            <v>头像框T1-Boss-前3名</v>
          </cell>
        </row>
        <row r="887">
          <cell r="B887">
            <v>120001</v>
          </cell>
          <cell r="D887" t="str">
            <v>默认名片背景-男主</v>
          </cell>
        </row>
        <row r="888">
          <cell r="B888">
            <v>120002</v>
          </cell>
          <cell r="D888" t="str">
            <v>名片背景T3-冲锋之旅</v>
          </cell>
        </row>
        <row r="889">
          <cell r="B889">
            <v>120003</v>
          </cell>
          <cell r="D889" t="str">
            <v>名片背景T1-竞技场-王者4</v>
          </cell>
        </row>
        <row r="890">
          <cell r="B890">
            <v>120004</v>
          </cell>
          <cell r="D890" t="str">
            <v>名片背景T1-Boss-前3名</v>
          </cell>
        </row>
        <row r="891">
          <cell r="B891">
            <v>140104</v>
          </cell>
          <cell r="D891" t="str">
            <v>狮子</v>
          </cell>
        </row>
        <row r="892">
          <cell r="B892">
            <v>140105</v>
          </cell>
          <cell r="D892" t="str">
            <v>罗万</v>
          </cell>
        </row>
        <row r="893">
          <cell r="B893">
            <v>140106</v>
          </cell>
          <cell r="D893" t="str">
            <v>米瑞尔</v>
          </cell>
        </row>
        <row r="894">
          <cell r="B894">
            <v>140107</v>
          </cell>
          <cell r="D894" t="str">
            <v>名片背景T0</v>
          </cell>
        </row>
        <row r="895">
          <cell r="B895">
            <v>140108</v>
          </cell>
          <cell r="D895" t="str">
            <v>卢修斯</v>
          </cell>
        </row>
        <row r="896">
          <cell r="B896">
            <v>140109</v>
          </cell>
          <cell r="D896" t="str">
            <v>尼汝</v>
          </cell>
        </row>
        <row r="897">
          <cell r="B897">
            <v>140110</v>
          </cell>
          <cell r="D897"/>
        </row>
        <row r="898">
          <cell r="B898">
            <v>140111</v>
          </cell>
          <cell r="D898" t="str">
            <v>波尼</v>
          </cell>
        </row>
        <row r="899">
          <cell r="B899">
            <v>140112</v>
          </cell>
          <cell r="D899"/>
        </row>
        <row r="900">
          <cell r="B900">
            <v>140113</v>
          </cell>
          <cell r="D900" t="str">
            <v>埃隆</v>
          </cell>
        </row>
        <row r="901">
          <cell r="B901">
            <v>140114</v>
          </cell>
          <cell r="D901"/>
        </row>
        <row r="902">
          <cell r="B902">
            <v>140115</v>
          </cell>
          <cell r="D902" t="str">
            <v>婆婆</v>
          </cell>
        </row>
        <row r="903">
          <cell r="B903">
            <v>140116</v>
          </cell>
          <cell r="D903" t="str">
            <v>伊温</v>
          </cell>
        </row>
        <row r="904">
          <cell r="B904">
            <v>141001</v>
          </cell>
          <cell r="D904" t="str">
            <v>阿薰和懵懵</v>
          </cell>
        </row>
        <row r="905">
          <cell r="B905">
            <v>141002</v>
          </cell>
          <cell r="D905"/>
        </row>
        <row r="906">
          <cell r="B906">
            <v>141003</v>
          </cell>
          <cell r="D906" t="str">
            <v>卡卡</v>
          </cell>
        </row>
        <row r="907">
          <cell r="B907">
            <v>141004</v>
          </cell>
          <cell r="D907"/>
        </row>
        <row r="908">
          <cell r="B908">
            <v>141005</v>
          </cell>
          <cell r="D908"/>
        </row>
        <row r="909">
          <cell r="B909">
            <v>141006</v>
          </cell>
          <cell r="D909" t="str">
            <v>雪女</v>
          </cell>
        </row>
        <row r="910">
          <cell r="B910">
            <v>141007</v>
          </cell>
          <cell r="D910"/>
        </row>
        <row r="911">
          <cell r="B911">
            <v>141008</v>
          </cell>
          <cell r="D911" t="str">
            <v>维纶</v>
          </cell>
        </row>
        <row r="912">
          <cell r="B912">
            <v>141009</v>
          </cell>
          <cell r="D912" t="str">
            <v>水法</v>
          </cell>
        </row>
        <row r="913">
          <cell r="B913">
            <v>141010</v>
          </cell>
          <cell r="D913"/>
        </row>
        <row r="914">
          <cell r="B914">
            <v>141011</v>
          </cell>
          <cell r="D914" t="str">
            <v>骨王</v>
          </cell>
        </row>
        <row r="915">
          <cell r="B915">
            <v>141012</v>
          </cell>
          <cell r="D915"/>
        </row>
        <row r="916">
          <cell r="B916">
            <v>141013</v>
          </cell>
          <cell r="D916"/>
        </row>
        <row r="917">
          <cell r="B917">
            <v>141014</v>
          </cell>
          <cell r="D917"/>
        </row>
        <row r="918">
          <cell r="B918">
            <v>141015</v>
          </cell>
          <cell r="D918" t="str">
            <v>骨蛇</v>
          </cell>
        </row>
        <row r="919">
          <cell r="B919">
            <v>141016</v>
          </cell>
          <cell r="D919"/>
        </row>
        <row r="920">
          <cell r="B920">
            <v>141017</v>
          </cell>
          <cell r="D920"/>
        </row>
        <row r="921">
          <cell r="B921">
            <v>141018</v>
          </cell>
          <cell r="D921" t="str">
            <v>老羊</v>
          </cell>
        </row>
        <row r="922">
          <cell r="B922">
            <v>141019</v>
          </cell>
          <cell r="D922" t="str">
            <v>大树</v>
          </cell>
        </row>
        <row r="923">
          <cell r="B923">
            <v>141020</v>
          </cell>
          <cell r="D923"/>
        </row>
        <row r="924">
          <cell r="B924">
            <v>143001</v>
          </cell>
          <cell r="D924" t="str">
            <v>泥路狂徒</v>
          </cell>
        </row>
        <row r="925">
          <cell r="B925">
            <v>143002</v>
          </cell>
          <cell r="D925"/>
        </row>
        <row r="926">
          <cell r="B926">
            <v>143003</v>
          </cell>
          <cell r="D926" t="str">
            <v>街头恶霸</v>
          </cell>
        </row>
        <row r="927">
          <cell r="B927">
            <v>143004</v>
          </cell>
          <cell r="D927" t="str">
            <v>铁面疯狗</v>
          </cell>
        </row>
        <row r="928">
          <cell r="B928">
            <v>143005</v>
          </cell>
          <cell r="D928" t="str">
            <v>救援先锋</v>
          </cell>
        </row>
        <row r="929">
          <cell r="B929">
            <v>50001</v>
          </cell>
          <cell r="D929" t="str">
            <v>龙焰晶</v>
          </cell>
        </row>
        <row r="930">
          <cell r="B930">
            <v>50002</v>
          </cell>
          <cell r="D930" t="str">
            <v>钻石</v>
          </cell>
        </row>
        <row r="931">
          <cell r="B931">
            <v>50003</v>
          </cell>
          <cell r="D931" t="str">
            <v>钞票</v>
          </cell>
        </row>
        <row r="932">
          <cell r="B932">
            <v>50004</v>
          </cell>
          <cell r="D932" t="str">
            <v>改装手册</v>
          </cell>
        </row>
        <row r="933">
          <cell r="B933">
            <v>50005</v>
          </cell>
          <cell r="D933" t="str">
            <v>机油</v>
          </cell>
        </row>
        <row r="934">
          <cell r="B934">
            <v>50006</v>
          </cell>
          <cell r="D934" t="str">
            <v>多莉的兑换券</v>
          </cell>
        </row>
        <row r="935">
          <cell r="B935">
            <v>50007</v>
          </cell>
          <cell r="D935" t="str">
            <v>竞技币</v>
          </cell>
        </row>
        <row r="936">
          <cell r="B936">
            <v>50008</v>
          </cell>
          <cell r="D936" t="str">
            <v>迷梦碎片</v>
          </cell>
        </row>
        <row r="937">
          <cell r="B937">
            <v>50009</v>
          </cell>
          <cell r="D937" t="str">
            <v>VIP积分</v>
          </cell>
        </row>
        <row r="938">
          <cell r="B938">
            <v>50010</v>
          </cell>
          <cell r="D938" t="str">
            <v>公会奖章（现每周任务货币）</v>
          </cell>
        </row>
        <row r="939">
          <cell r="B939">
            <v>60001</v>
          </cell>
          <cell r="D939" t="str">
            <v>钞票（1秒）</v>
          </cell>
        </row>
        <row r="940">
          <cell r="B940">
            <v>60002</v>
          </cell>
          <cell r="D940" t="str">
            <v>改装手册（1秒）</v>
          </cell>
        </row>
        <row r="941">
          <cell r="B941">
            <v>60003</v>
          </cell>
          <cell r="D941" t="str">
            <v>机油（1秒）</v>
          </cell>
        </row>
        <row r="942">
          <cell r="B942">
            <v>60011</v>
          </cell>
          <cell r="D942" t="str">
            <v>钞票箱（2小时）</v>
          </cell>
        </row>
        <row r="943">
          <cell r="B943">
            <v>60012</v>
          </cell>
          <cell r="D943" t="str">
            <v>改装手册箱（2小时）</v>
          </cell>
        </row>
        <row r="944">
          <cell r="B944">
            <v>60013</v>
          </cell>
          <cell r="D944" t="str">
            <v>机油箱（2小时）</v>
          </cell>
        </row>
        <row r="945">
          <cell r="B945">
            <v>60021</v>
          </cell>
          <cell r="D945" t="str">
            <v>钞票箱（8小时）</v>
          </cell>
        </row>
        <row r="946">
          <cell r="B946">
            <v>60022</v>
          </cell>
          <cell r="D946" t="str">
            <v>改装手册箱（8小时）</v>
          </cell>
        </row>
        <row r="947">
          <cell r="B947">
            <v>60023</v>
          </cell>
          <cell r="D947" t="str">
            <v>机油箱（8小时）</v>
          </cell>
        </row>
        <row r="948">
          <cell r="B948">
            <v>60031</v>
          </cell>
          <cell r="D948" t="str">
            <v>钞票箱（24小时）</v>
          </cell>
        </row>
        <row r="949">
          <cell r="B949">
            <v>60032</v>
          </cell>
          <cell r="D949" t="str">
            <v>改装手册箱（24小时）</v>
          </cell>
        </row>
        <row r="950">
          <cell r="B950">
            <v>60033</v>
          </cell>
          <cell r="D950" t="str">
            <v>机油箱（24小时）</v>
          </cell>
        </row>
        <row r="951">
          <cell r="B951">
            <v>60041</v>
          </cell>
          <cell r="D951" t="str">
            <v>钞票箱（3天）</v>
          </cell>
        </row>
        <row r="952">
          <cell r="B952">
            <v>60042</v>
          </cell>
          <cell r="D952" t="str">
            <v>改装手册箱（3天）</v>
          </cell>
        </row>
        <row r="953">
          <cell r="B953">
            <v>60043</v>
          </cell>
          <cell r="D953" t="str">
            <v>机油箱（3天）</v>
          </cell>
        </row>
        <row r="954">
          <cell r="B954">
            <v>60101</v>
          </cell>
          <cell r="D954" t="str">
            <v>史诗级英雄自选宝箱</v>
          </cell>
        </row>
        <row r="955">
          <cell r="B955">
            <v>60102</v>
          </cell>
          <cell r="D955" t="str">
            <v>精英级英雄自选宝箱</v>
          </cell>
        </row>
        <row r="956">
          <cell r="B956">
            <v>60103</v>
          </cell>
          <cell r="D956" t="str">
            <v>招募自选宝箱</v>
          </cell>
        </row>
        <row r="957">
          <cell r="B957">
            <v>60104</v>
          </cell>
          <cell r="D957" t="str">
            <v>资源自选宝箱</v>
          </cell>
        </row>
        <row r="958">
          <cell r="B958">
            <v>60105</v>
          </cell>
          <cell r="D958" t="str">
            <v>史诗级英雄自选宝箱（七日）</v>
          </cell>
        </row>
        <row r="959">
          <cell r="B959">
            <v>60601</v>
          </cell>
          <cell r="D959" t="str">
            <v>稀有装备宝箱</v>
          </cell>
        </row>
        <row r="960">
          <cell r="B960">
            <v>60602</v>
          </cell>
          <cell r="D960" t="str">
            <v>稀有+装备宝箱</v>
          </cell>
        </row>
        <row r="961">
          <cell r="B961">
            <v>60603</v>
          </cell>
          <cell r="D961" t="str">
            <v>精英装备宝箱</v>
          </cell>
        </row>
        <row r="962">
          <cell r="B962">
            <v>60604</v>
          </cell>
          <cell r="D962" t="str">
            <v>精英+装备宝箱</v>
          </cell>
        </row>
        <row r="963">
          <cell r="B963">
            <v>60605</v>
          </cell>
          <cell r="D963" t="str">
            <v>史诗装备宝箱</v>
          </cell>
        </row>
        <row r="964">
          <cell r="B964">
            <v>60606</v>
          </cell>
          <cell r="D964" t="str">
            <v>史诗+装备宝箱</v>
          </cell>
        </row>
        <row r="965">
          <cell r="B965">
            <v>60607</v>
          </cell>
          <cell r="D965" t="str">
            <v>传说装备宝箱</v>
          </cell>
        </row>
        <row r="966">
          <cell r="B966">
            <v>60608</v>
          </cell>
          <cell r="D966" t="str">
            <v>传说+装备宝箱</v>
          </cell>
        </row>
        <row r="967">
          <cell r="B967">
            <v>60609</v>
          </cell>
          <cell r="D967" t="str">
            <v>神话装备宝箱</v>
          </cell>
        </row>
        <row r="968">
          <cell r="B968">
            <v>60610</v>
          </cell>
          <cell r="D968" t="str">
            <v>神话+装备宝箱</v>
          </cell>
        </row>
        <row r="969">
          <cell r="B969">
            <v>60611</v>
          </cell>
          <cell r="D969" t="str">
            <v>巅峰装备宝箱</v>
          </cell>
        </row>
        <row r="970">
          <cell r="B970">
            <v>60612</v>
          </cell>
          <cell r="D970" t="str">
            <v>巅峰+装备宝箱</v>
          </cell>
        </row>
        <row r="971">
          <cell r="B971">
            <v>70001</v>
          </cell>
          <cell r="D971" t="str">
            <v>静海凝晶</v>
          </cell>
        </row>
        <row r="972">
          <cell r="B972">
            <v>70002</v>
          </cell>
          <cell r="D972" t="str">
            <v>流金凝晶</v>
          </cell>
        </row>
        <row r="973">
          <cell r="B973">
            <v>70003</v>
          </cell>
          <cell r="D973" t="str">
            <v>落日凝晶</v>
          </cell>
        </row>
        <row r="974">
          <cell r="B974">
            <v>70101</v>
          </cell>
          <cell r="D974" t="str">
            <v>流金凝晶（碎片）</v>
          </cell>
        </row>
        <row r="975">
          <cell r="B975">
            <v>80001</v>
          </cell>
          <cell r="D975" t="str">
            <v>战令积分</v>
          </cell>
        </row>
        <row r="976">
          <cell r="B976">
            <v>80002</v>
          </cell>
          <cell r="D976" t="str">
            <v>复活药水</v>
          </cell>
        </row>
        <row r="977">
          <cell r="B977">
            <v>90001</v>
          </cell>
          <cell r="D977" t="str">
            <v>竞技场门票</v>
          </cell>
        </row>
        <row r="978">
          <cell r="B978">
            <v>100001</v>
          </cell>
          <cell r="D978"/>
        </row>
        <row r="979">
          <cell r="B979">
            <v>100002</v>
          </cell>
          <cell r="D979" t="str">
            <v>毒蝎女王（火炮）</v>
          </cell>
        </row>
        <row r="980">
          <cell r="B980">
            <v>100003</v>
          </cell>
          <cell r="D980"/>
        </row>
        <row r="981">
          <cell r="B981">
            <v>100004</v>
          </cell>
          <cell r="D981"/>
        </row>
        <row r="982">
          <cell r="B982">
            <v>10100001</v>
          </cell>
          <cell r="D982" t="str">
            <v>男主头像</v>
          </cell>
        </row>
        <row r="983">
          <cell r="B983">
            <v>10140101</v>
          </cell>
          <cell r="D983" t="str">
            <v>钢铁拓荒（噜噜）</v>
          </cell>
        </row>
        <row r="984">
          <cell r="B984">
            <v>10140102</v>
          </cell>
          <cell r="D984"/>
        </row>
        <row r="985">
          <cell r="B985">
            <v>10140103</v>
          </cell>
          <cell r="D985" t="str">
            <v>迅影甲虫</v>
          </cell>
        </row>
        <row r="986">
          <cell r="B986">
            <v>10140104</v>
          </cell>
          <cell r="D986" t="str">
            <v>战争钻机(狮子)</v>
          </cell>
        </row>
        <row r="987">
          <cell r="B987">
            <v>10140105</v>
          </cell>
          <cell r="D987" t="str">
            <v>钞能大亨（罗万）</v>
          </cell>
        </row>
        <row r="988">
          <cell r="B988">
            <v>10140106</v>
          </cell>
          <cell r="D988" t="str">
            <v>爆燃热火(米瑞尔)</v>
          </cell>
        </row>
        <row r="989">
          <cell r="B989">
            <v>10140107</v>
          </cell>
          <cell r="D989"/>
        </row>
        <row r="990">
          <cell r="B990">
            <v>10140108</v>
          </cell>
          <cell r="D990" t="str">
            <v>404终结者（卢修斯）</v>
          </cell>
        </row>
        <row r="991">
          <cell r="B991">
            <v>10140109</v>
          </cell>
          <cell r="D991" t="str">
            <v>光盾守护者(尼汝)</v>
          </cell>
        </row>
        <row r="992">
          <cell r="B992">
            <v>10140110</v>
          </cell>
          <cell r="D992"/>
        </row>
        <row r="993">
          <cell r="B993">
            <v>10140111</v>
          </cell>
          <cell r="D993" t="str">
            <v>故障射线(波尼)</v>
          </cell>
        </row>
        <row r="994">
          <cell r="B994">
            <v>10140112</v>
          </cell>
          <cell r="D994"/>
        </row>
        <row r="995">
          <cell r="B995">
            <v>10140113</v>
          </cell>
          <cell r="D995" t="str">
            <v>赛博猛禽</v>
          </cell>
        </row>
        <row r="996">
          <cell r="B996">
            <v>10140114</v>
          </cell>
          <cell r="D996"/>
        </row>
        <row r="997">
          <cell r="B997">
            <v>10140115</v>
          </cell>
          <cell r="D997" t="str">
            <v>荒漠保镖</v>
          </cell>
        </row>
        <row r="998">
          <cell r="B998">
            <v>10140116</v>
          </cell>
          <cell r="D998" t="str">
            <v>地狱拉面车</v>
          </cell>
        </row>
        <row r="999">
          <cell r="B999">
            <v>10141001</v>
          </cell>
          <cell r="D999" t="str">
            <v>极速救援（阿薰和蒙蒙）</v>
          </cell>
        </row>
        <row r="1000">
          <cell r="B1000">
            <v>10141002</v>
          </cell>
          <cell r="D1000"/>
        </row>
        <row r="1001">
          <cell r="B1001">
            <v>10140105</v>
          </cell>
          <cell r="D1001" t="str">
            <v>钞能大亨（罗万）</v>
          </cell>
        </row>
        <row r="1002">
          <cell r="B1002">
            <v>10140106</v>
          </cell>
          <cell r="D1002" t="str">
            <v>爆燃热火(米瑞尔)</v>
          </cell>
        </row>
        <row r="1003">
          <cell r="B1003">
            <v>10140107</v>
          </cell>
        </row>
        <row r="1004">
          <cell r="B1004">
            <v>10140108</v>
          </cell>
          <cell r="D1004" t="str">
            <v>404终结者（卢修斯）</v>
          </cell>
        </row>
        <row r="1005">
          <cell r="B1005">
            <v>10140109</v>
          </cell>
          <cell r="D1005" t="str">
            <v>光盾守护者(尼汝)</v>
          </cell>
        </row>
        <row r="1006">
          <cell r="B1006">
            <v>10140110</v>
          </cell>
          <cell r="D1006" t="str">
            <v>炫彩青空-维纶</v>
          </cell>
        </row>
        <row r="1007">
          <cell r="B1007">
            <v>10140111</v>
          </cell>
          <cell r="D1007" t="str">
            <v>故障射线(波尼)</v>
          </cell>
        </row>
        <row r="1008">
          <cell r="B1008">
            <v>10140112</v>
          </cell>
        </row>
        <row r="1009">
          <cell r="B1009">
            <v>10140113</v>
          </cell>
          <cell r="D1009" t="str">
            <v>赛博猛禽</v>
          </cell>
        </row>
        <row r="1010">
          <cell r="B1010">
            <v>10140114</v>
          </cell>
        </row>
        <row r="1011">
          <cell r="B1011">
            <v>10140115</v>
          </cell>
          <cell r="D1011" t="str">
            <v>荒漠保镖</v>
          </cell>
        </row>
        <row r="1012">
          <cell r="B1012">
            <v>10140116</v>
          </cell>
          <cell r="D1012" t="str">
            <v>地狱拉面车</v>
          </cell>
        </row>
        <row r="1013">
          <cell r="B1013">
            <v>10141001</v>
          </cell>
          <cell r="D1013" t="str">
            <v>极速救援（阿薰和蒙蒙）</v>
          </cell>
        </row>
        <row r="1014">
          <cell r="B1014">
            <v>10141002</v>
          </cell>
        </row>
        <row r="1015">
          <cell r="B1015">
            <v>10141003</v>
          </cell>
          <cell r="D1015" t="str">
            <v>钢铁拓荒(卡卡)</v>
          </cell>
        </row>
        <row r="1016">
          <cell r="B1016">
            <v>10141004</v>
          </cell>
          <cell r="D1016" t="str">
            <v>幻影86</v>
          </cell>
        </row>
        <row r="1017">
          <cell r="B1017">
            <v>10141005</v>
          </cell>
          <cell r="D1017" t="str">
            <v>撼地者</v>
          </cell>
        </row>
        <row r="1018">
          <cell r="B1018">
            <v>10141006</v>
          </cell>
          <cell r="D1018" t="str">
            <v>摇滚狂飙(雪女)</v>
          </cell>
        </row>
        <row r="1019">
          <cell r="B1019">
            <v>10141007</v>
          </cell>
          <cell r="D1019" t="str">
            <v>泥路狂徒</v>
          </cell>
        </row>
        <row r="1020">
          <cell r="B1020">
            <v>10141008</v>
          </cell>
          <cell r="D1020" t="str">
            <v>炫彩青空-维纶</v>
          </cell>
        </row>
        <row r="1021">
          <cell r="B1021">
            <v>10141009</v>
          </cell>
          <cell r="D1021" t="str">
            <v>野牛征服者（水法）</v>
          </cell>
        </row>
        <row r="1022">
          <cell r="B1022">
            <v>10141010</v>
          </cell>
          <cell r="D1022" t="str">
            <v>铁面疯狗</v>
          </cell>
        </row>
        <row r="1023">
          <cell r="B1023">
            <v>10141011</v>
          </cell>
          <cell r="D1023" t="str">
            <v>执剑堡垒（骨王）</v>
          </cell>
        </row>
        <row r="1024">
          <cell r="B1024">
            <v>10141012</v>
          </cell>
          <cell r="D1024" t="str">
            <v>默认头像框-男主</v>
          </cell>
        </row>
        <row r="1025">
          <cell r="B1025">
            <v>10141013</v>
          </cell>
          <cell r="D1025" t="str">
            <v>头像框T3-竞技场-王者2</v>
          </cell>
        </row>
        <row r="1026">
          <cell r="B1026">
            <v>10141014</v>
          </cell>
          <cell r="D1026" t="str">
            <v>头像框T2-竞技场-王者3</v>
          </cell>
        </row>
        <row r="1027">
          <cell r="B1027">
            <v>10141015</v>
          </cell>
          <cell r="D1027" t="str">
            <v>星际叛军（维珀里安）</v>
          </cell>
        </row>
        <row r="1028">
          <cell r="B1028">
            <v>10141016</v>
          </cell>
          <cell r="D1028" t="str">
            <v>头像框T3-冲锋之旅</v>
          </cell>
        </row>
        <row r="1029">
          <cell r="B1029">
            <v>10141017</v>
          </cell>
          <cell r="D1029" t="str">
            <v>头像框T2-Boss-前5名</v>
          </cell>
        </row>
        <row r="1030">
          <cell r="B1030">
            <v>10141018</v>
          </cell>
          <cell r="D1030" t="str">
            <v>幻影86</v>
          </cell>
        </row>
        <row r="1031">
          <cell r="B1031">
            <v>10141019</v>
          </cell>
          <cell r="D1031" t="str">
            <v>撼地者</v>
          </cell>
        </row>
        <row r="1032">
          <cell r="B1032">
            <v>10141020</v>
          </cell>
          <cell r="D1032" t="str">
            <v>名片背景T3-冲锋之旅</v>
          </cell>
        </row>
        <row r="1033">
          <cell r="B1033">
            <v>10143001</v>
          </cell>
          <cell r="D1033" t="str">
            <v>泥路狂徒</v>
          </cell>
        </row>
        <row r="1034">
          <cell r="B1034">
            <v>10143002</v>
          </cell>
          <cell r="D1034" t="str">
            <v>名片背景T1-Boss-前3名</v>
          </cell>
        </row>
        <row r="1035">
          <cell r="B1035">
            <v>10143003</v>
          </cell>
          <cell r="D1035" t="str">
            <v>街头恶霸</v>
          </cell>
        </row>
        <row r="1036">
          <cell r="B1036">
            <v>10143004</v>
          </cell>
          <cell r="D1036" t="str">
            <v>铁面疯狗</v>
          </cell>
        </row>
        <row r="1037">
          <cell r="B1037">
            <v>10143005</v>
          </cell>
          <cell r="D1037" t="str">
            <v>救援先锋</v>
          </cell>
        </row>
        <row r="1038">
          <cell r="B1038">
            <v>110001</v>
          </cell>
          <cell r="D1038" t="str">
            <v>默认头像框-男主</v>
          </cell>
        </row>
        <row r="1039">
          <cell r="B1039">
            <v>110002</v>
          </cell>
          <cell r="D1039" t="str">
            <v>头像框T3-竞技场-王者2</v>
          </cell>
        </row>
        <row r="1040">
          <cell r="B1040">
            <v>110003</v>
          </cell>
          <cell r="D1040" t="str">
            <v>头像框T2-竞技场-王者3</v>
          </cell>
        </row>
        <row r="1041">
          <cell r="B1041">
            <v>110004</v>
          </cell>
          <cell r="D1041" t="str">
            <v>头像框T1-竞技场-王者4</v>
          </cell>
        </row>
        <row r="1042">
          <cell r="B1042">
            <v>110005</v>
          </cell>
          <cell r="D1042" t="str">
            <v>头像框T3-冲锋之旅</v>
          </cell>
        </row>
        <row r="1043">
          <cell r="B1043">
            <v>110006</v>
          </cell>
          <cell r="D1043" t="str">
            <v>头像框T2-Boss-前5名</v>
          </cell>
        </row>
        <row r="1044">
          <cell r="B1044">
            <v>110007</v>
          </cell>
          <cell r="D1044" t="str">
            <v>头像框T1-Boss-前3名</v>
          </cell>
        </row>
        <row r="1045">
          <cell r="B1045">
            <v>120001</v>
          </cell>
          <cell r="D1045" t="str">
            <v>默认名片背景-男主</v>
          </cell>
        </row>
        <row r="1046">
          <cell r="B1046">
            <v>120002</v>
          </cell>
          <cell r="D1046" t="str">
            <v>名片背景T3-冲锋之旅</v>
          </cell>
        </row>
        <row r="1047">
          <cell r="B1047">
            <v>120003</v>
          </cell>
          <cell r="D1047" t="str">
            <v>名片背景T1-竞技场-王者4</v>
          </cell>
        </row>
        <row r="1048">
          <cell r="B1048">
            <v>120004</v>
          </cell>
          <cell r="D1048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43"/>
  <sheetViews>
    <sheetView tabSelected="1" workbookViewId="0">
      <pane xSplit="3" ySplit="4" topLeftCell="D242" activePane="bottomRight" state="frozen"/>
      <selection pane="topRight"/>
      <selection pane="bottomLeft"/>
      <selection pane="bottomRight" activeCell="D255" sqref="D255"/>
    </sheetView>
  </sheetViews>
  <sheetFormatPr defaultColWidth="9" defaultRowHeight="13.5" x14ac:dyDescent="0.15"/>
  <cols>
    <col min="1" max="1" width="12" customWidth="1"/>
    <col min="2" max="2" width="15" customWidth="1"/>
    <col min="3" max="3" width="25.75" bestFit="1" customWidth="1"/>
    <col min="4" max="4" width="47.125" bestFit="1" customWidth="1"/>
    <col min="5" max="6" width="20.75" customWidth="1"/>
    <col min="7" max="8" width="28.25" bestFit="1" customWidth="1"/>
    <col min="9" max="9" width="14" customWidth="1"/>
    <col min="10" max="10" width="12" customWidth="1"/>
    <col min="11" max="11" width="12.375" customWidth="1"/>
    <col min="12" max="12" width="30.5" bestFit="1" customWidth="1"/>
    <col min="13" max="13" width="32.25" customWidth="1"/>
  </cols>
  <sheetData>
    <row r="1" spans="1:13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66</v>
      </c>
      <c r="F1" s="4" t="s">
        <v>217</v>
      </c>
      <c r="G1" s="4" t="s">
        <v>225</v>
      </c>
      <c r="H1" s="4" t="s">
        <v>69</v>
      </c>
      <c r="I1" s="4" t="s">
        <v>70</v>
      </c>
      <c r="J1" s="4" t="s">
        <v>71</v>
      </c>
      <c r="K1" s="4" t="s">
        <v>72</v>
      </c>
      <c r="L1" s="4" t="s">
        <v>81</v>
      </c>
      <c r="M1" s="4" t="s">
        <v>82</v>
      </c>
    </row>
    <row r="2" spans="1:13" x14ac:dyDescent="0.15">
      <c r="A2" s="4" t="s">
        <v>4</v>
      </c>
      <c r="B2" s="4" t="s">
        <v>4</v>
      </c>
      <c r="C2" s="4" t="s">
        <v>5</v>
      </c>
      <c r="D2" s="4" t="s">
        <v>5</v>
      </c>
      <c r="E2" s="4" t="s">
        <v>67</v>
      </c>
      <c r="F2" s="4" t="s">
        <v>218</v>
      </c>
      <c r="G2" s="4" t="s">
        <v>73</v>
      </c>
      <c r="H2" s="4" t="s">
        <v>73</v>
      </c>
      <c r="I2" s="4" t="s">
        <v>4</v>
      </c>
      <c r="J2" s="4" t="s">
        <v>4</v>
      </c>
      <c r="K2" s="4" t="s">
        <v>4</v>
      </c>
      <c r="L2" s="4" t="s">
        <v>83</v>
      </c>
      <c r="M2" s="4" t="s">
        <v>83</v>
      </c>
    </row>
    <row r="3" spans="1:13" x14ac:dyDescent="0.15">
      <c r="A3" s="4" t="s">
        <v>6</v>
      </c>
      <c r="B3" s="10" t="s">
        <v>7</v>
      </c>
      <c r="C3" s="10" t="s">
        <v>8</v>
      </c>
      <c r="D3" s="10" t="s">
        <v>9</v>
      </c>
      <c r="E3" s="10" t="s">
        <v>68</v>
      </c>
      <c r="F3" s="10" t="s">
        <v>219</v>
      </c>
      <c r="G3" s="10" t="s">
        <v>74</v>
      </c>
      <c r="H3" s="10" t="s">
        <v>74</v>
      </c>
      <c r="I3" s="10" t="s">
        <v>75</v>
      </c>
      <c r="J3" s="10" t="s">
        <v>76</v>
      </c>
      <c r="K3" s="4" t="s">
        <v>77</v>
      </c>
      <c r="L3" s="4" t="s">
        <v>84</v>
      </c>
      <c r="M3" s="4" t="s">
        <v>84</v>
      </c>
    </row>
    <row r="4" spans="1:13" ht="79.5" customHeight="1" x14ac:dyDescent="0.15">
      <c r="A4" s="10" t="s">
        <v>10</v>
      </c>
      <c r="B4" s="10" t="s">
        <v>11</v>
      </c>
      <c r="C4" s="10" t="s">
        <v>8</v>
      </c>
      <c r="D4" s="10" t="s">
        <v>60</v>
      </c>
      <c r="E4" s="10" t="s">
        <v>179</v>
      </c>
      <c r="F4" s="10" t="s">
        <v>220</v>
      </c>
      <c r="G4" s="10" t="s">
        <v>74</v>
      </c>
      <c r="H4" s="10" t="s">
        <v>74</v>
      </c>
      <c r="I4" s="10" t="s">
        <v>78</v>
      </c>
      <c r="J4" s="10" t="s">
        <v>79</v>
      </c>
      <c r="K4" s="10" t="s">
        <v>80</v>
      </c>
      <c r="L4" s="10" t="s">
        <v>85</v>
      </c>
      <c r="M4" s="10" t="s">
        <v>86</v>
      </c>
    </row>
    <row r="5" spans="1:13" x14ac:dyDescent="0.15">
      <c r="A5" s="11" t="s">
        <v>177</v>
      </c>
      <c r="B5" s="10"/>
      <c r="C5" s="10"/>
      <c r="D5" s="10"/>
      <c r="E5" s="10"/>
      <c r="F5" s="10"/>
      <c r="G5" s="10"/>
      <c r="H5" s="10"/>
      <c r="I5" s="10"/>
      <c r="J5" s="4"/>
      <c r="K5" s="4"/>
      <c r="L5" s="4"/>
      <c r="M5" s="4"/>
    </row>
    <row r="6" spans="1:13" x14ac:dyDescent="0.15">
      <c r="A6" s="5">
        <f>B6</f>
        <v>9990160101</v>
      </c>
      <c r="B6" s="5">
        <f>999*10000000+K6*100+1</f>
        <v>9990160101</v>
      </c>
      <c r="C6" s="5" t="s">
        <v>156</v>
      </c>
      <c r="D6" s="5" t="str">
        <f>条件中转!R6</f>
        <v>{"ConditionType":6,"Param":[40]}</v>
      </c>
      <c r="E6" s="5" t="str">
        <f>_xlfn.XLOOKUP(C6,礼包中转!$I$6:$I$23,礼包中转!$G$6:$G$23)</f>
        <v>[0,-1]</v>
      </c>
      <c r="F6" s="5">
        <f>_xlfn.XLOOKUP(C6,礼包中转!$I$6:$I$23,礼包中转!$E$6:$E$23)</f>
        <v>401</v>
      </c>
      <c r="G6" s="5" t="str">
        <f>_xlfn.XLOOKUP(C6,礼包中转!$I$6:$I$23,礼包中转!$D$6:$D$23)</f>
        <v>PushEverythingBagDesc1601</v>
      </c>
      <c r="H6" s="5" t="str">
        <f>_xlfn.XLOOKUP(C6,礼包中转!$I$6:$I$23,礼包中转!$F$6:$F$23)</f>
        <v>PushEverythingBag1601</v>
      </c>
      <c r="I6" s="5">
        <v>1200</v>
      </c>
      <c r="J6" s="5">
        <f>60*60*2</f>
        <v>7200</v>
      </c>
      <c r="K6" s="5">
        <f>_xlfn.XLOOKUP(C6,礼包中转!$I$6:$I$23,礼包中转!$H$6:$H$23)</f>
        <v>1601</v>
      </c>
      <c r="L6" s="5" t="str">
        <f>_xlfn.XLOOKUP(C6,礼包中转!$I$6:$I$23,礼包中转!$L$6:$L$23,"[]")</f>
        <v>[{"ItemId":6007911999,"Num":1}]</v>
      </c>
      <c r="M6" s="26" t="str">
        <f>_xlfn.XLOOKUP(C6,礼包中转!$I$6:$I$23,礼包中转!$M$6:$M$23,"[]")</f>
        <v>[{"ItemId":10002,"Num":5},{"ItemId":50002,"Num":280},{"ItemId":50004,"Num":500000},{"ItemId":50005,"Num":200}]</v>
      </c>
    </row>
    <row r="7" spans="1:13" x14ac:dyDescent="0.15">
      <c r="A7" s="5">
        <f t="shared" ref="A7:A55" si="0">B7</f>
        <v>9990160102</v>
      </c>
      <c r="B7" s="5">
        <f>B6+1</f>
        <v>9990160102</v>
      </c>
      <c r="C7" s="5" t="s">
        <v>156</v>
      </c>
      <c r="D7" s="5" t="str">
        <f>条件中转!R7</f>
        <v>{"ConditionType":6,"Param":[80]}</v>
      </c>
      <c r="E7" s="5" t="str">
        <f>_xlfn.XLOOKUP(C7,礼包中转!$I$6:$I$23,礼包中转!$G$6:$G$23)</f>
        <v>[0,-1]</v>
      </c>
      <c r="F7" s="5">
        <f>_xlfn.XLOOKUP(C7,礼包中转!$I$6:$I$23,礼包中转!$E$6:$E$23)</f>
        <v>401</v>
      </c>
      <c r="G7" s="5" t="str">
        <f>_xlfn.XLOOKUP(C7,礼包中转!$I$6:$I$23,礼包中转!$D$6:$D$23)</f>
        <v>PushEverythingBagDesc1601</v>
      </c>
      <c r="H7" s="5" t="str">
        <f>_xlfn.XLOOKUP(C7,礼包中转!$I$6:$I$23,礼包中转!$F$6:$F$23)</f>
        <v>PushEverythingBag1601</v>
      </c>
      <c r="I7" s="5">
        <v>1200</v>
      </c>
      <c r="J7" s="5">
        <f t="shared" ref="J7:J70" si="1">60*60*2</f>
        <v>7200</v>
      </c>
      <c r="K7" s="5">
        <f>_xlfn.XLOOKUP(C7,礼包中转!$I$6:$I$23,礼包中转!$H$6:$H$23)</f>
        <v>1601</v>
      </c>
      <c r="L7" s="5" t="str">
        <f>_xlfn.XLOOKUP(C7,礼包中转!$I$6:$I$23,礼包中转!$L$6:$L$23,"[]")</f>
        <v>[{"ItemId":6007911999,"Num":1}]</v>
      </c>
      <c r="M7" s="26" t="str">
        <f>_xlfn.XLOOKUP(C7,礼包中转!$I$6:$I$23,礼包中转!$M$6:$M$23,"[]")</f>
        <v>[{"ItemId":10002,"Num":5},{"ItemId":50002,"Num":280},{"ItemId":50004,"Num":500000},{"ItemId":50005,"Num":200}]</v>
      </c>
    </row>
    <row r="8" spans="1:13" x14ac:dyDescent="0.15">
      <c r="A8" s="5">
        <f t="shared" si="0"/>
        <v>9990160103</v>
      </c>
      <c r="B8" s="5">
        <f t="shared" ref="B8:B30" si="2">B7+1</f>
        <v>9990160103</v>
      </c>
      <c r="C8" s="5" t="s">
        <v>156</v>
      </c>
      <c r="D8" s="5" t="str">
        <f>条件中转!R8</f>
        <v>{"ConditionType":6,"Param":[130]}</v>
      </c>
      <c r="E8" s="5" t="str">
        <f>_xlfn.XLOOKUP(C8,礼包中转!$I$6:$I$23,礼包中转!$G$6:$G$23)</f>
        <v>[0,-1]</v>
      </c>
      <c r="F8" s="5">
        <f>_xlfn.XLOOKUP(C8,礼包中转!$I$6:$I$23,礼包中转!$E$6:$E$23)</f>
        <v>401</v>
      </c>
      <c r="G8" s="5" t="str">
        <f>_xlfn.XLOOKUP(C8,礼包中转!$I$6:$I$23,礼包中转!$D$6:$D$23)</f>
        <v>PushEverythingBagDesc1601</v>
      </c>
      <c r="H8" s="5" t="str">
        <f>_xlfn.XLOOKUP(C8,礼包中转!$I$6:$I$23,礼包中转!$F$6:$F$23)</f>
        <v>PushEverythingBag1601</v>
      </c>
      <c r="I8" s="5">
        <v>1200</v>
      </c>
      <c r="J8" s="5">
        <f t="shared" si="1"/>
        <v>7200</v>
      </c>
      <c r="K8" s="5">
        <f>_xlfn.XLOOKUP(C8,礼包中转!$I$6:$I$23,礼包中转!$H$6:$H$23)</f>
        <v>1601</v>
      </c>
      <c r="L8" s="5" t="str">
        <f>_xlfn.XLOOKUP(C8,礼包中转!$I$6:$I$23,礼包中转!$L$6:$L$23,"[]")</f>
        <v>[{"ItemId":6007911999,"Num":1}]</v>
      </c>
      <c r="M8" s="26" t="str">
        <f>_xlfn.XLOOKUP(C8,礼包中转!$I$6:$I$23,礼包中转!$M$6:$M$23,"[]")</f>
        <v>[{"ItemId":10002,"Num":5},{"ItemId":50002,"Num":280},{"ItemId":50004,"Num":500000},{"ItemId":50005,"Num":200}]</v>
      </c>
    </row>
    <row r="9" spans="1:13" x14ac:dyDescent="0.15">
      <c r="A9" s="5">
        <f t="shared" si="0"/>
        <v>9990160104</v>
      </c>
      <c r="B9" s="5">
        <f t="shared" si="2"/>
        <v>9990160104</v>
      </c>
      <c r="C9" s="5" t="s">
        <v>165</v>
      </c>
      <c r="D9" s="5" t="str">
        <f>条件中转!R9</f>
        <v>{"ConditionType":6,"Param":[180]}</v>
      </c>
      <c r="E9" s="5" t="str">
        <f>_xlfn.XLOOKUP(C9,礼包中转!$I$6:$I$23,礼包中转!$G$6:$G$23)</f>
        <v>[0,-1]</v>
      </c>
      <c r="F9" s="5">
        <f>_xlfn.XLOOKUP(C9,礼包中转!$I$6:$I$23,礼包中转!$E$6:$E$23)</f>
        <v>401</v>
      </c>
      <c r="G9" s="5" t="str">
        <f>_xlfn.XLOOKUP(C9,礼包中转!$I$6:$I$23,礼包中转!$D$6:$D$23)</f>
        <v>PushEverythingBagDesc1601</v>
      </c>
      <c r="H9" s="5" t="str">
        <f>_xlfn.XLOOKUP(C9,礼包中转!$I$6:$I$23,礼包中转!$F$6:$F$23)</f>
        <v>PushEverythingBag1601</v>
      </c>
      <c r="I9" s="5">
        <v>1200</v>
      </c>
      <c r="J9" s="5">
        <f t="shared" si="1"/>
        <v>7200</v>
      </c>
      <c r="K9" s="5">
        <f>_xlfn.XLOOKUP(C9,礼包中转!$I$6:$I$23,礼包中转!$H$6:$H$23)</f>
        <v>1601</v>
      </c>
      <c r="L9" s="5" t="str">
        <f>_xlfn.XLOOKUP(C9,礼包中转!$I$6:$I$23,礼包中转!$L$6:$L$23,"[]")</f>
        <v>[{"ItemId":6007911999,"Num":1}]</v>
      </c>
      <c r="M9" s="26" t="str">
        <f>_xlfn.XLOOKUP(C9,礼包中转!$I$6:$I$23,礼包中转!$M$6:$M$23,"[]")</f>
        <v>[{"ItemId":10002,"Num":5},{"ItemId":50002,"Num":280},{"ItemId":50004,"Num":500000},{"ItemId":50005,"Num":200}]</v>
      </c>
    </row>
    <row r="10" spans="1:13" x14ac:dyDescent="0.15">
      <c r="A10" s="5">
        <f t="shared" si="0"/>
        <v>9990160105</v>
      </c>
      <c r="B10" s="5">
        <f t="shared" si="2"/>
        <v>9990160105</v>
      </c>
      <c r="C10" s="5" t="s">
        <v>165</v>
      </c>
      <c r="D10" s="5" t="str">
        <f>条件中转!R10</f>
        <v>{"ConditionType":6,"Param":[230]}</v>
      </c>
      <c r="E10" s="5" t="str">
        <f>_xlfn.XLOOKUP(C10,礼包中转!$I$6:$I$23,礼包中转!$G$6:$G$23)</f>
        <v>[0,-1]</v>
      </c>
      <c r="F10" s="5">
        <f>_xlfn.XLOOKUP(C10,礼包中转!$I$6:$I$23,礼包中转!$E$6:$E$23)</f>
        <v>401</v>
      </c>
      <c r="G10" s="5" t="str">
        <f>_xlfn.XLOOKUP(C10,礼包中转!$I$6:$I$23,礼包中转!$D$6:$D$23)</f>
        <v>PushEverythingBagDesc1601</v>
      </c>
      <c r="H10" s="5" t="str">
        <f>_xlfn.XLOOKUP(C10,礼包中转!$I$6:$I$23,礼包中转!$F$6:$F$23)</f>
        <v>PushEverythingBag1601</v>
      </c>
      <c r="I10" s="5">
        <v>1200</v>
      </c>
      <c r="J10" s="5">
        <f t="shared" si="1"/>
        <v>7200</v>
      </c>
      <c r="K10" s="5">
        <f>_xlfn.XLOOKUP(C10,礼包中转!$I$6:$I$23,礼包中转!$H$6:$H$23)</f>
        <v>1601</v>
      </c>
      <c r="L10" s="5" t="str">
        <f>_xlfn.XLOOKUP(C10,礼包中转!$I$6:$I$23,礼包中转!$L$6:$L$23,"[]")</f>
        <v>[{"ItemId":6007911999,"Num":1}]</v>
      </c>
      <c r="M10" s="26" t="str">
        <f>_xlfn.XLOOKUP(C10,礼包中转!$I$6:$I$23,礼包中转!$M$6:$M$23,"[]")</f>
        <v>[{"ItemId":10002,"Num":5},{"ItemId":50002,"Num":280},{"ItemId":50004,"Num":500000},{"ItemId":50005,"Num":200}]</v>
      </c>
    </row>
    <row r="11" spans="1:13" x14ac:dyDescent="0.15">
      <c r="A11" s="5">
        <f t="shared" si="0"/>
        <v>9990160106</v>
      </c>
      <c r="B11" s="5">
        <f t="shared" si="2"/>
        <v>9990160106</v>
      </c>
      <c r="C11" s="5" t="s">
        <v>165</v>
      </c>
      <c r="D11" s="5" t="str">
        <f>条件中转!R11</f>
        <v>{"ConditionType":6,"Param":[280]}</v>
      </c>
      <c r="E11" s="5" t="str">
        <f>_xlfn.XLOOKUP(C11,礼包中转!$I$6:$I$23,礼包中转!$G$6:$G$23)</f>
        <v>[0,-1]</v>
      </c>
      <c r="F11" s="5">
        <f>_xlfn.XLOOKUP(C11,礼包中转!$I$6:$I$23,礼包中转!$E$6:$E$23)</f>
        <v>401</v>
      </c>
      <c r="G11" s="5" t="str">
        <f>_xlfn.XLOOKUP(C11,礼包中转!$I$6:$I$23,礼包中转!$D$6:$D$23)</f>
        <v>PushEverythingBagDesc1601</v>
      </c>
      <c r="H11" s="5" t="str">
        <f>_xlfn.XLOOKUP(C11,礼包中转!$I$6:$I$23,礼包中转!$F$6:$F$23)</f>
        <v>PushEverythingBag1601</v>
      </c>
      <c r="I11" s="5">
        <v>1200</v>
      </c>
      <c r="J11" s="5">
        <f t="shared" si="1"/>
        <v>7200</v>
      </c>
      <c r="K11" s="5">
        <f>_xlfn.XLOOKUP(C11,礼包中转!$I$6:$I$23,礼包中转!$H$6:$H$23)</f>
        <v>1601</v>
      </c>
      <c r="L11" s="5" t="str">
        <f>_xlfn.XLOOKUP(C11,礼包中转!$I$6:$I$23,礼包中转!$L$6:$L$23,"[]")</f>
        <v>[{"ItemId":6007911999,"Num":1}]</v>
      </c>
      <c r="M11" s="26" t="str">
        <f>_xlfn.XLOOKUP(C11,礼包中转!$I$6:$I$23,礼包中转!$M$6:$M$23,"[]")</f>
        <v>[{"ItemId":10002,"Num":5},{"ItemId":50002,"Num":280},{"ItemId":50004,"Num":500000},{"ItemId":50005,"Num":200}]</v>
      </c>
    </row>
    <row r="12" spans="1:13" x14ac:dyDescent="0.15">
      <c r="A12" s="5">
        <f t="shared" si="0"/>
        <v>9990160107</v>
      </c>
      <c r="B12" s="5">
        <f t="shared" si="2"/>
        <v>9990160107</v>
      </c>
      <c r="C12" s="5" t="s">
        <v>165</v>
      </c>
      <c r="D12" s="5" t="str">
        <f>条件中转!R12</f>
        <v>{"ConditionType":6,"Param":[330]}</v>
      </c>
      <c r="E12" s="5" t="str">
        <f>_xlfn.XLOOKUP(C12,礼包中转!$I$6:$I$23,礼包中转!$G$6:$G$23)</f>
        <v>[0,-1]</v>
      </c>
      <c r="F12" s="5">
        <f>_xlfn.XLOOKUP(C12,礼包中转!$I$6:$I$23,礼包中转!$E$6:$E$23)</f>
        <v>401</v>
      </c>
      <c r="G12" s="5" t="str">
        <f>_xlfn.XLOOKUP(C12,礼包中转!$I$6:$I$23,礼包中转!$D$6:$D$23)</f>
        <v>PushEverythingBagDesc1601</v>
      </c>
      <c r="H12" s="5" t="str">
        <f>_xlfn.XLOOKUP(C12,礼包中转!$I$6:$I$23,礼包中转!$F$6:$F$23)</f>
        <v>PushEverythingBag1601</v>
      </c>
      <c r="I12" s="5">
        <v>1200</v>
      </c>
      <c r="J12" s="5">
        <f t="shared" si="1"/>
        <v>7200</v>
      </c>
      <c r="K12" s="5">
        <f>_xlfn.XLOOKUP(C12,礼包中转!$I$6:$I$23,礼包中转!$H$6:$H$23)</f>
        <v>1601</v>
      </c>
      <c r="L12" s="5" t="str">
        <f>_xlfn.XLOOKUP(C12,礼包中转!$I$6:$I$23,礼包中转!$L$6:$L$23,"[]")</f>
        <v>[{"ItemId":6007911999,"Num":1}]</v>
      </c>
      <c r="M12" s="26" t="str">
        <f>_xlfn.XLOOKUP(C12,礼包中转!$I$6:$I$23,礼包中转!$M$6:$M$23,"[]")</f>
        <v>[{"ItemId":10002,"Num":5},{"ItemId":50002,"Num":280},{"ItemId":50004,"Num":500000},{"ItemId":50005,"Num":200}]</v>
      </c>
    </row>
    <row r="13" spans="1:13" x14ac:dyDescent="0.15">
      <c r="A13" s="5">
        <f t="shared" si="0"/>
        <v>9990160108</v>
      </c>
      <c r="B13" s="5">
        <f t="shared" si="2"/>
        <v>9990160108</v>
      </c>
      <c r="C13" s="5" t="s">
        <v>165</v>
      </c>
      <c r="D13" s="5" t="str">
        <f>条件中转!R13</f>
        <v>{"ConditionType":6,"Param":[380]}</v>
      </c>
      <c r="E13" s="5" t="str">
        <f>_xlfn.XLOOKUP(C13,礼包中转!$I$6:$I$23,礼包中转!$G$6:$G$23)</f>
        <v>[0,-1]</v>
      </c>
      <c r="F13" s="5">
        <f>_xlfn.XLOOKUP(C13,礼包中转!$I$6:$I$23,礼包中转!$E$6:$E$23)</f>
        <v>401</v>
      </c>
      <c r="G13" s="5" t="str">
        <f>_xlfn.XLOOKUP(C13,礼包中转!$I$6:$I$23,礼包中转!$D$6:$D$23)</f>
        <v>PushEverythingBagDesc1601</v>
      </c>
      <c r="H13" s="5" t="str">
        <f>_xlfn.XLOOKUP(C13,礼包中转!$I$6:$I$23,礼包中转!$F$6:$F$23)</f>
        <v>PushEverythingBag1601</v>
      </c>
      <c r="I13" s="5">
        <v>1200</v>
      </c>
      <c r="J13" s="5">
        <f t="shared" si="1"/>
        <v>7200</v>
      </c>
      <c r="K13" s="5">
        <f>_xlfn.XLOOKUP(C13,礼包中转!$I$6:$I$23,礼包中转!$H$6:$H$23)</f>
        <v>1601</v>
      </c>
      <c r="L13" s="5" t="str">
        <f>_xlfn.XLOOKUP(C13,礼包中转!$I$6:$I$23,礼包中转!$L$6:$L$23,"[]")</f>
        <v>[{"ItemId":6007911999,"Num":1}]</v>
      </c>
      <c r="M13" s="26" t="str">
        <f>_xlfn.XLOOKUP(C13,礼包中转!$I$6:$I$23,礼包中转!$M$6:$M$23,"[]")</f>
        <v>[{"ItemId":10002,"Num":5},{"ItemId":50002,"Num":280},{"ItemId":50004,"Num":500000},{"ItemId":50005,"Num":200}]</v>
      </c>
    </row>
    <row r="14" spans="1:13" x14ac:dyDescent="0.15">
      <c r="A14" s="5">
        <f t="shared" si="0"/>
        <v>9990160109</v>
      </c>
      <c r="B14" s="5">
        <f t="shared" si="2"/>
        <v>9990160109</v>
      </c>
      <c r="C14" s="5" t="s">
        <v>165</v>
      </c>
      <c r="D14" s="5" t="str">
        <f>条件中转!R14</f>
        <v>{"ConditionType":6,"Param":[460]}</v>
      </c>
      <c r="E14" s="5" t="str">
        <f>_xlfn.XLOOKUP(C14,礼包中转!$I$6:$I$23,礼包中转!$G$6:$G$23)</f>
        <v>[0,-1]</v>
      </c>
      <c r="F14" s="5">
        <f>_xlfn.XLOOKUP(C14,礼包中转!$I$6:$I$23,礼包中转!$E$6:$E$23)</f>
        <v>401</v>
      </c>
      <c r="G14" s="5" t="str">
        <f>_xlfn.XLOOKUP(C14,礼包中转!$I$6:$I$23,礼包中转!$D$6:$D$23)</f>
        <v>PushEverythingBagDesc1601</v>
      </c>
      <c r="H14" s="5" t="str">
        <f>_xlfn.XLOOKUP(C14,礼包中转!$I$6:$I$23,礼包中转!$F$6:$F$23)</f>
        <v>PushEverythingBag1601</v>
      </c>
      <c r="I14" s="5">
        <v>1200</v>
      </c>
      <c r="J14" s="5">
        <f t="shared" si="1"/>
        <v>7200</v>
      </c>
      <c r="K14" s="5">
        <f>_xlfn.XLOOKUP(C14,礼包中转!$I$6:$I$23,礼包中转!$H$6:$H$23)</f>
        <v>1601</v>
      </c>
      <c r="L14" s="5" t="str">
        <f>_xlfn.XLOOKUP(C14,礼包中转!$I$6:$I$23,礼包中转!$L$6:$L$23,"[]")</f>
        <v>[{"ItemId":6007911999,"Num":1}]</v>
      </c>
      <c r="M14" s="26" t="str">
        <f>_xlfn.XLOOKUP(C14,礼包中转!$I$6:$I$23,礼包中转!$M$6:$M$23,"[]")</f>
        <v>[{"ItemId":10002,"Num":5},{"ItemId":50002,"Num":280},{"ItemId":50004,"Num":500000},{"ItemId":50005,"Num":200}]</v>
      </c>
    </row>
    <row r="15" spans="1:13" x14ac:dyDescent="0.15">
      <c r="A15" s="5">
        <f t="shared" si="0"/>
        <v>9990160110</v>
      </c>
      <c r="B15" s="5">
        <f t="shared" si="2"/>
        <v>9990160110</v>
      </c>
      <c r="C15" s="5" t="s">
        <v>165</v>
      </c>
      <c r="D15" s="5" t="str">
        <f>条件中转!R15</f>
        <v>{"ConditionType":6,"Param":[540]}</v>
      </c>
      <c r="E15" s="5" t="str">
        <f>_xlfn.XLOOKUP(C15,礼包中转!$I$6:$I$23,礼包中转!$G$6:$G$23)</f>
        <v>[0,-1]</v>
      </c>
      <c r="F15" s="5">
        <f>_xlfn.XLOOKUP(C15,礼包中转!$I$6:$I$23,礼包中转!$E$6:$E$23)</f>
        <v>401</v>
      </c>
      <c r="G15" s="5" t="str">
        <f>_xlfn.XLOOKUP(C15,礼包中转!$I$6:$I$23,礼包中转!$D$6:$D$23)</f>
        <v>PushEverythingBagDesc1601</v>
      </c>
      <c r="H15" s="5" t="str">
        <f>_xlfn.XLOOKUP(C15,礼包中转!$I$6:$I$23,礼包中转!$F$6:$F$23)</f>
        <v>PushEverythingBag1601</v>
      </c>
      <c r="I15" s="5">
        <v>1200</v>
      </c>
      <c r="J15" s="5">
        <f t="shared" si="1"/>
        <v>7200</v>
      </c>
      <c r="K15" s="5">
        <f>_xlfn.XLOOKUP(C15,礼包中转!$I$6:$I$23,礼包中转!$H$6:$H$23)</f>
        <v>1601</v>
      </c>
      <c r="L15" s="5" t="str">
        <f>_xlfn.XLOOKUP(C15,礼包中转!$I$6:$I$23,礼包中转!$L$6:$L$23,"[]")</f>
        <v>[{"ItemId":6007911999,"Num":1}]</v>
      </c>
      <c r="M15" s="26" t="str">
        <f>_xlfn.XLOOKUP(C15,礼包中转!$I$6:$I$23,礼包中转!$M$6:$M$23,"[]")</f>
        <v>[{"ItemId":10002,"Num":5},{"ItemId":50002,"Num":280},{"ItemId":50004,"Num":500000},{"ItemId":50005,"Num":200}]</v>
      </c>
    </row>
    <row r="16" spans="1:13" x14ac:dyDescent="0.15">
      <c r="A16" s="5">
        <f t="shared" si="0"/>
        <v>9990160111</v>
      </c>
      <c r="B16" s="5">
        <f t="shared" si="2"/>
        <v>9990160111</v>
      </c>
      <c r="C16" s="5" t="s">
        <v>165</v>
      </c>
      <c r="D16" s="5" t="str">
        <f>条件中转!R16</f>
        <v>{"ConditionType":6,"Param":[620]}</v>
      </c>
      <c r="E16" s="5" t="str">
        <f>_xlfn.XLOOKUP(C16,礼包中转!$I$6:$I$23,礼包中转!$G$6:$G$23)</f>
        <v>[0,-1]</v>
      </c>
      <c r="F16" s="5">
        <f>_xlfn.XLOOKUP(C16,礼包中转!$I$6:$I$23,礼包中转!$E$6:$E$23)</f>
        <v>401</v>
      </c>
      <c r="G16" s="5" t="str">
        <f>_xlfn.XLOOKUP(C16,礼包中转!$I$6:$I$23,礼包中转!$D$6:$D$23)</f>
        <v>PushEverythingBagDesc1601</v>
      </c>
      <c r="H16" s="5" t="str">
        <f>_xlfn.XLOOKUP(C16,礼包中转!$I$6:$I$23,礼包中转!$F$6:$F$23)</f>
        <v>PushEverythingBag1601</v>
      </c>
      <c r="I16" s="5">
        <v>1200</v>
      </c>
      <c r="J16" s="5">
        <f t="shared" si="1"/>
        <v>7200</v>
      </c>
      <c r="K16" s="5">
        <f>_xlfn.XLOOKUP(C16,礼包中转!$I$6:$I$23,礼包中转!$H$6:$H$23)</f>
        <v>1601</v>
      </c>
      <c r="L16" s="5" t="str">
        <f>_xlfn.XLOOKUP(C16,礼包中转!$I$6:$I$23,礼包中转!$L$6:$L$23,"[]")</f>
        <v>[{"ItemId":6007911999,"Num":1}]</v>
      </c>
      <c r="M16" s="26" t="str">
        <f>_xlfn.XLOOKUP(C16,礼包中转!$I$6:$I$23,礼包中转!$M$6:$M$23,"[]")</f>
        <v>[{"ItemId":10002,"Num":5},{"ItemId":50002,"Num":280},{"ItemId":50004,"Num":500000},{"ItemId":50005,"Num":200}]</v>
      </c>
    </row>
    <row r="17" spans="1:13" x14ac:dyDescent="0.15">
      <c r="A17" s="5">
        <f t="shared" si="0"/>
        <v>9990160112</v>
      </c>
      <c r="B17" s="5">
        <f t="shared" si="2"/>
        <v>9990160112</v>
      </c>
      <c r="C17" s="5" t="s">
        <v>165</v>
      </c>
      <c r="D17" s="5" t="str">
        <f>条件中转!R17</f>
        <v>{"ConditionType":6,"Param":[700]}</v>
      </c>
      <c r="E17" s="5" t="str">
        <f>_xlfn.XLOOKUP(C17,礼包中转!$I$6:$I$23,礼包中转!$G$6:$G$23)</f>
        <v>[0,-1]</v>
      </c>
      <c r="F17" s="5">
        <f>_xlfn.XLOOKUP(C17,礼包中转!$I$6:$I$23,礼包中转!$E$6:$E$23)</f>
        <v>401</v>
      </c>
      <c r="G17" s="5" t="str">
        <f>_xlfn.XLOOKUP(C17,礼包中转!$I$6:$I$23,礼包中转!$D$6:$D$23)</f>
        <v>PushEverythingBagDesc1601</v>
      </c>
      <c r="H17" s="5" t="str">
        <f>_xlfn.XLOOKUP(C17,礼包中转!$I$6:$I$23,礼包中转!$F$6:$F$23)</f>
        <v>PushEverythingBag1601</v>
      </c>
      <c r="I17" s="5">
        <v>1200</v>
      </c>
      <c r="J17" s="5">
        <f t="shared" si="1"/>
        <v>7200</v>
      </c>
      <c r="K17" s="5">
        <f>_xlfn.XLOOKUP(C17,礼包中转!$I$6:$I$23,礼包中转!$H$6:$H$23)</f>
        <v>1601</v>
      </c>
      <c r="L17" s="5" t="str">
        <f>_xlfn.XLOOKUP(C17,礼包中转!$I$6:$I$23,礼包中转!$L$6:$L$23,"[]")</f>
        <v>[{"ItemId":6007911999,"Num":1}]</v>
      </c>
      <c r="M17" s="26" t="str">
        <f>_xlfn.XLOOKUP(C17,礼包中转!$I$6:$I$23,礼包中转!$M$6:$M$23,"[]")</f>
        <v>[{"ItemId":10002,"Num":5},{"ItemId":50002,"Num":280},{"ItemId":50004,"Num":500000},{"ItemId":50005,"Num":200}]</v>
      </c>
    </row>
    <row r="18" spans="1:13" x14ac:dyDescent="0.15">
      <c r="A18" s="5">
        <f t="shared" si="0"/>
        <v>9990160113</v>
      </c>
      <c r="B18" s="5">
        <f t="shared" si="2"/>
        <v>9990160113</v>
      </c>
      <c r="C18" s="5" t="s">
        <v>165</v>
      </c>
      <c r="D18" s="5" t="str">
        <f>条件中转!R18</f>
        <v>{"ConditionType":6,"Param":[780]}</v>
      </c>
      <c r="E18" s="5" t="str">
        <f>_xlfn.XLOOKUP(C18,礼包中转!$I$6:$I$23,礼包中转!$G$6:$G$23)</f>
        <v>[0,-1]</v>
      </c>
      <c r="F18" s="5">
        <f>_xlfn.XLOOKUP(C18,礼包中转!$I$6:$I$23,礼包中转!$E$6:$E$23)</f>
        <v>401</v>
      </c>
      <c r="G18" s="5" t="str">
        <f>_xlfn.XLOOKUP(C18,礼包中转!$I$6:$I$23,礼包中转!$D$6:$D$23)</f>
        <v>PushEverythingBagDesc1601</v>
      </c>
      <c r="H18" s="5" t="str">
        <f>_xlfn.XLOOKUP(C18,礼包中转!$I$6:$I$23,礼包中转!$F$6:$F$23)</f>
        <v>PushEverythingBag1601</v>
      </c>
      <c r="I18" s="5">
        <v>1200</v>
      </c>
      <c r="J18" s="5">
        <f t="shared" si="1"/>
        <v>7200</v>
      </c>
      <c r="K18" s="5">
        <f>_xlfn.XLOOKUP(C18,礼包中转!$I$6:$I$23,礼包中转!$H$6:$H$23)</f>
        <v>1601</v>
      </c>
      <c r="L18" s="5" t="str">
        <f>_xlfn.XLOOKUP(C18,礼包中转!$I$6:$I$23,礼包中转!$L$6:$L$23,"[]")</f>
        <v>[{"ItemId":6007911999,"Num":1}]</v>
      </c>
      <c r="M18" s="26" t="str">
        <f>_xlfn.XLOOKUP(C18,礼包中转!$I$6:$I$23,礼包中转!$M$6:$M$23,"[]")</f>
        <v>[{"ItemId":10002,"Num":5},{"ItemId":50002,"Num":280},{"ItemId":50004,"Num":500000},{"ItemId":50005,"Num":200}]</v>
      </c>
    </row>
    <row r="19" spans="1:13" x14ac:dyDescent="0.15">
      <c r="A19" s="5">
        <f t="shared" si="0"/>
        <v>9990160114</v>
      </c>
      <c r="B19" s="5">
        <f t="shared" si="2"/>
        <v>9990160114</v>
      </c>
      <c r="C19" s="5" t="s">
        <v>165</v>
      </c>
      <c r="D19" s="5" t="str">
        <f>条件中转!R19</f>
        <v>{"ConditionType":6,"Param":[860]}</v>
      </c>
      <c r="E19" s="5" t="str">
        <f>_xlfn.XLOOKUP(C19,礼包中转!$I$6:$I$23,礼包中转!$G$6:$G$23)</f>
        <v>[0,-1]</v>
      </c>
      <c r="F19" s="5">
        <f>_xlfn.XLOOKUP(C19,礼包中转!$I$6:$I$23,礼包中转!$E$6:$E$23)</f>
        <v>401</v>
      </c>
      <c r="G19" s="5" t="str">
        <f>_xlfn.XLOOKUP(C19,礼包中转!$I$6:$I$23,礼包中转!$D$6:$D$23)</f>
        <v>PushEverythingBagDesc1601</v>
      </c>
      <c r="H19" s="5" t="str">
        <f>_xlfn.XLOOKUP(C19,礼包中转!$I$6:$I$23,礼包中转!$F$6:$F$23)</f>
        <v>PushEverythingBag1601</v>
      </c>
      <c r="I19" s="5">
        <v>1200</v>
      </c>
      <c r="J19" s="5">
        <f t="shared" si="1"/>
        <v>7200</v>
      </c>
      <c r="K19" s="5">
        <f>_xlfn.XLOOKUP(C19,礼包中转!$I$6:$I$23,礼包中转!$H$6:$H$23)</f>
        <v>1601</v>
      </c>
      <c r="L19" s="5" t="str">
        <f>_xlfn.XLOOKUP(C19,礼包中转!$I$6:$I$23,礼包中转!$L$6:$L$23,"[]")</f>
        <v>[{"ItemId":6007911999,"Num":1}]</v>
      </c>
      <c r="M19" s="26" t="str">
        <f>_xlfn.XLOOKUP(C19,礼包中转!$I$6:$I$23,礼包中转!$M$6:$M$23,"[]")</f>
        <v>[{"ItemId":10002,"Num":5},{"ItemId":50002,"Num":280},{"ItemId":50004,"Num":500000},{"ItemId":50005,"Num":200}]</v>
      </c>
    </row>
    <row r="20" spans="1:13" x14ac:dyDescent="0.15">
      <c r="A20" s="5">
        <f t="shared" si="0"/>
        <v>9990160115</v>
      </c>
      <c r="B20" s="5">
        <f t="shared" si="2"/>
        <v>9990160115</v>
      </c>
      <c r="C20" s="5" t="s">
        <v>165</v>
      </c>
      <c r="D20" s="5" t="str">
        <f>条件中转!R20</f>
        <v>{"ConditionType":6,"Param":[940]}</v>
      </c>
      <c r="E20" s="5" t="str">
        <f>_xlfn.XLOOKUP(C20,礼包中转!$I$6:$I$23,礼包中转!$G$6:$G$23)</f>
        <v>[0,-1]</v>
      </c>
      <c r="F20" s="5">
        <f>_xlfn.XLOOKUP(C20,礼包中转!$I$6:$I$23,礼包中转!$E$6:$E$23)</f>
        <v>401</v>
      </c>
      <c r="G20" s="5" t="str">
        <f>_xlfn.XLOOKUP(C20,礼包中转!$I$6:$I$23,礼包中转!$D$6:$D$23)</f>
        <v>PushEverythingBagDesc1601</v>
      </c>
      <c r="H20" s="5" t="str">
        <f>_xlfn.XLOOKUP(C20,礼包中转!$I$6:$I$23,礼包中转!$F$6:$F$23)</f>
        <v>PushEverythingBag1601</v>
      </c>
      <c r="I20" s="5">
        <v>1200</v>
      </c>
      <c r="J20" s="5">
        <f t="shared" si="1"/>
        <v>7200</v>
      </c>
      <c r="K20" s="5">
        <f>_xlfn.XLOOKUP(C20,礼包中转!$I$6:$I$23,礼包中转!$H$6:$H$23)</f>
        <v>1601</v>
      </c>
      <c r="L20" s="5" t="str">
        <f>_xlfn.XLOOKUP(C20,礼包中转!$I$6:$I$23,礼包中转!$L$6:$L$23,"[]")</f>
        <v>[{"ItemId":6007911999,"Num":1}]</v>
      </c>
      <c r="M20" s="26" t="str">
        <f>_xlfn.XLOOKUP(C20,礼包中转!$I$6:$I$23,礼包中转!$M$6:$M$23,"[]")</f>
        <v>[{"ItemId":10002,"Num":5},{"ItemId":50002,"Num":280},{"ItemId":50004,"Num":500000},{"ItemId":50005,"Num":200}]</v>
      </c>
    </row>
    <row r="21" spans="1:13" x14ac:dyDescent="0.15">
      <c r="A21" s="5">
        <f t="shared" si="0"/>
        <v>9990160116</v>
      </c>
      <c r="B21" s="5">
        <f t="shared" si="2"/>
        <v>9990160116</v>
      </c>
      <c r="C21" s="5" t="s">
        <v>165</v>
      </c>
      <c r="D21" s="5" t="str">
        <f>条件中转!R21</f>
        <v>{"ConditionType":6,"Param":[1020]}</v>
      </c>
      <c r="E21" s="5" t="str">
        <f>_xlfn.XLOOKUP(C21,礼包中转!$I$6:$I$23,礼包中转!$G$6:$G$23)</f>
        <v>[0,-1]</v>
      </c>
      <c r="F21" s="5">
        <f>_xlfn.XLOOKUP(C21,礼包中转!$I$6:$I$23,礼包中转!$E$6:$E$23)</f>
        <v>401</v>
      </c>
      <c r="G21" s="5" t="str">
        <f>_xlfn.XLOOKUP(C21,礼包中转!$I$6:$I$23,礼包中转!$D$6:$D$23)</f>
        <v>PushEverythingBagDesc1601</v>
      </c>
      <c r="H21" s="5" t="str">
        <f>_xlfn.XLOOKUP(C21,礼包中转!$I$6:$I$23,礼包中转!$F$6:$F$23)</f>
        <v>PushEverythingBag1601</v>
      </c>
      <c r="I21" s="5">
        <v>1200</v>
      </c>
      <c r="J21" s="5">
        <f t="shared" si="1"/>
        <v>7200</v>
      </c>
      <c r="K21" s="5">
        <f>_xlfn.XLOOKUP(C21,礼包中转!$I$6:$I$23,礼包中转!$H$6:$H$23)</f>
        <v>1601</v>
      </c>
      <c r="L21" s="5" t="str">
        <f>_xlfn.XLOOKUP(C21,礼包中转!$I$6:$I$23,礼包中转!$L$6:$L$23,"[]")</f>
        <v>[{"ItemId":6007911999,"Num":1}]</v>
      </c>
      <c r="M21" s="26" t="str">
        <f>_xlfn.XLOOKUP(C21,礼包中转!$I$6:$I$23,礼包中转!$M$6:$M$23,"[]")</f>
        <v>[{"ItemId":10002,"Num":5},{"ItemId":50002,"Num":280},{"ItemId":50004,"Num":500000},{"ItemId":50005,"Num":200}]</v>
      </c>
    </row>
    <row r="22" spans="1:13" x14ac:dyDescent="0.15">
      <c r="A22" s="5">
        <f t="shared" si="0"/>
        <v>9990160117</v>
      </c>
      <c r="B22" s="5">
        <f t="shared" si="2"/>
        <v>9990160117</v>
      </c>
      <c r="C22" s="5" t="s">
        <v>165</v>
      </c>
      <c r="D22" s="5" t="str">
        <f>条件中转!R22</f>
        <v>{"ConditionType":6,"Param":[1100]}</v>
      </c>
      <c r="E22" s="5" t="str">
        <f>_xlfn.XLOOKUP(C22,礼包中转!$I$6:$I$23,礼包中转!$G$6:$G$23)</f>
        <v>[0,-1]</v>
      </c>
      <c r="F22" s="5">
        <f>_xlfn.XLOOKUP(C22,礼包中转!$I$6:$I$23,礼包中转!$E$6:$E$23)</f>
        <v>401</v>
      </c>
      <c r="G22" s="5" t="str">
        <f>_xlfn.XLOOKUP(C22,礼包中转!$I$6:$I$23,礼包中转!$D$6:$D$23)</f>
        <v>PushEverythingBagDesc1601</v>
      </c>
      <c r="H22" s="5" t="str">
        <f>_xlfn.XLOOKUP(C22,礼包中转!$I$6:$I$23,礼包中转!$F$6:$F$23)</f>
        <v>PushEverythingBag1601</v>
      </c>
      <c r="I22" s="5">
        <v>1200</v>
      </c>
      <c r="J22" s="5">
        <f t="shared" si="1"/>
        <v>7200</v>
      </c>
      <c r="K22" s="5">
        <f>_xlfn.XLOOKUP(C22,礼包中转!$I$6:$I$23,礼包中转!$H$6:$H$23)</f>
        <v>1601</v>
      </c>
      <c r="L22" s="5" t="str">
        <f>_xlfn.XLOOKUP(C22,礼包中转!$I$6:$I$23,礼包中转!$L$6:$L$23,"[]")</f>
        <v>[{"ItemId":6007911999,"Num":1}]</v>
      </c>
      <c r="M22" s="26" t="str">
        <f>_xlfn.XLOOKUP(C22,礼包中转!$I$6:$I$23,礼包中转!$M$6:$M$23,"[]")</f>
        <v>[{"ItemId":10002,"Num":5},{"ItemId":50002,"Num":280},{"ItemId":50004,"Num":500000},{"ItemId":50005,"Num":200}]</v>
      </c>
    </row>
    <row r="23" spans="1:13" x14ac:dyDescent="0.15">
      <c r="A23" s="5">
        <f t="shared" si="0"/>
        <v>9990160118</v>
      </c>
      <c r="B23" s="5">
        <f t="shared" si="2"/>
        <v>9990160118</v>
      </c>
      <c r="C23" s="5" t="s">
        <v>165</v>
      </c>
      <c r="D23" s="5" t="str">
        <f>条件中转!R23</f>
        <v>{"ConditionType":6,"Param":[1180]}</v>
      </c>
      <c r="E23" s="5" t="str">
        <f>_xlfn.XLOOKUP(C23,礼包中转!$I$6:$I$23,礼包中转!$G$6:$G$23)</f>
        <v>[0,-1]</v>
      </c>
      <c r="F23" s="5">
        <f>_xlfn.XLOOKUP(C23,礼包中转!$I$6:$I$23,礼包中转!$E$6:$E$23)</f>
        <v>401</v>
      </c>
      <c r="G23" s="5" t="str">
        <f>_xlfn.XLOOKUP(C23,礼包中转!$I$6:$I$23,礼包中转!$D$6:$D$23)</f>
        <v>PushEverythingBagDesc1601</v>
      </c>
      <c r="H23" s="5" t="str">
        <f>_xlfn.XLOOKUP(C23,礼包中转!$I$6:$I$23,礼包中转!$F$6:$F$23)</f>
        <v>PushEverythingBag1601</v>
      </c>
      <c r="I23" s="5">
        <v>1200</v>
      </c>
      <c r="J23" s="5">
        <f t="shared" si="1"/>
        <v>7200</v>
      </c>
      <c r="K23" s="5">
        <f>_xlfn.XLOOKUP(C23,礼包中转!$I$6:$I$23,礼包中转!$H$6:$H$23)</f>
        <v>1601</v>
      </c>
      <c r="L23" s="5" t="str">
        <f>_xlfn.XLOOKUP(C23,礼包中转!$I$6:$I$23,礼包中转!$L$6:$L$23,"[]")</f>
        <v>[{"ItemId":6007911999,"Num":1}]</v>
      </c>
      <c r="M23" s="26" t="str">
        <f>_xlfn.XLOOKUP(C23,礼包中转!$I$6:$I$23,礼包中转!$M$6:$M$23,"[]")</f>
        <v>[{"ItemId":10002,"Num":5},{"ItemId":50002,"Num":280},{"ItemId":50004,"Num":500000},{"ItemId":50005,"Num":200}]</v>
      </c>
    </row>
    <row r="24" spans="1:13" x14ac:dyDescent="0.15">
      <c r="A24" s="5">
        <f t="shared" si="0"/>
        <v>9990160119</v>
      </c>
      <c r="B24" s="5">
        <f t="shared" si="2"/>
        <v>9990160119</v>
      </c>
      <c r="C24" s="5" t="s">
        <v>165</v>
      </c>
      <c r="D24" s="5" t="str">
        <f>条件中转!R24</f>
        <v>{"ConditionType":6,"Param":[1260]}</v>
      </c>
      <c r="E24" s="5" t="str">
        <f>_xlfn.XLOOKUP(C24,礼包中转!$I$6:$I$23,礼包中转!$G$6:$G$23)</f>
        <v>[0,-1]</v>
      </c>
      <c r="F24" s="5">
        <f>_xlfn.XLOOKUP(C24,礼包中转!$I$6:$I$23,礼包中转!$E$6:$E$23)</f>
        <v>401</v>
      </c>
      <c r="G24" s="5" t="str">
        <f>_xlfn.XLOOKUP(C24,礼包中转!$I$6:$I$23,礼包中转!$D$6:$D$23)</f>
        <v>PushEverythingBagDesc1601</v>
      </c>
      <c r="H24" s="5" t="str">
        <f>_xlfn.XLOOKUP(C24,礼包中转!$I$6:$I$23,礼包中转!$F$6:$F$23)</f>
        <v>PushEverythingBag1601</v>
      </c>
      <c r="I24" s="5">
        <v>1200</v>
      </c>
      <c r="J24" s="5">
        <f t="shared" si="1"/>
        <v>7200</v>
      </c>
      <c r="K24" s="5">
        <f>_xlfn.XLOOKUP(C24,礼包中转!$I$6:$I$23,礼包中转!$H$6:$H$23)</f>
        <v>1601</v>
      </c>
      <c r="L24" s="5" t="str">
        <f>_xlfn.XLOOKUP(C24,礼包中转!$I$6:$I$23,礼包中转!$L$6:$L$23,"[]")</f>
        <v>[{"ItemId":6007911999,"Num":1}]</v>
      </c>
      <c r="M24" s="26" t="str">
        <f>_xlfn.XLOOKUP(C24,礼包中转!$I$6:$I$23,礼包中转!$M$6:$M$23,"[]")</f>
        <v>[{"ItemId":10002,"Num":5},{"ItemId":50002,"Num":280},{"ItemId":50004,"Num":500000},{"ItemId":50005,"Num":200}]</v>
      </c>
    </row>
    <row r="25" spans="1:13" x14ac:dyDescent="0.15">
      <c r="A25" s="5">
        <f t="shared" si="0"/>
        <v>9990160120</v>
      </c>
      <c r="B25" s="5">
        <f t="shared" si="2"/>
        <v>9990160120</v>
      </c>
      <c r="C25" s="5" t="s">
        <v>165</v>
      </c>
      <c r="D25" s="5" t="str">
        <f>条件中转!R25</f>
        <v>{"ConditionType":6,"Param":[1340]}</v>
      </c>
      <c r="E25" s="5" t="str">
        <f>_xlfn.XLOOKUP(C25,礼包中转!$I$6:$I$23,礼包中转!$G$6:$G$23)</f>
        <v>[0,-1]</v>
      </c>
      <c r="F25" s="5">
        <f>_xlfn.XLOOKUP(C25,礼包中转!$I$6:$I$23,礼包中转!$E$6:$E$23)</f>
        <v>401</v>
      </c>
      <c r="G25" s="5" t="str">
        <f>_xlfn.XLOOKUP(C25,礼包中转!$I$6:$I$23,礼包中转!$D$6:$D$23)</f>
        <v>PushEverythingBagDesc1601</v>
      </c>
      <c r="H25" s="5" t="str">
        <f>_xlfn.XLOOKUP(C25,礼包中转!$I$6:$I$23,礼包中转!$F$6:$F$23)</f>
        <v>PushEverythingBag1601</v>
      </c>
      <c r="I25" s="5">
        <v>1200</v>
      </c>
      <c r="J25" s="5">
        <f t="shared" si="1"/>
        <v>7200</v>
      </c>
      <c r="K25" s="5">
        <f>_xlfn.XLOOKUP(C25,礼包中转!$I$6:$I$23,礼包中转!$H$6:$H$23)</f>
        <v>1601</v>
      </c>
      <c r="L25" s="5" t="str">
        <f>_xlfn.XLOOKUP(C25,礼包中转!$I$6:$I$23,礼包中转!$L$6:$L$23,"[]")</f>
        <v>[{"ItemId":6007911999,"Num":1}]</v>
      </c>
      <c r="M25" s="26" t="str">
        <f>_xlfn.XLOOKUP(C25,礼包中转!$I$6:$I$23,礼包中转!$M$6:$M$23,"[]")</f>
        <v>[{"ItemId":10002,"Num":5},{"ItemId":50002,"Num":280},{"ItemId":50004,"Num":500000},{"ItemId":50005,"Num":200}]</v>
      </c>
    </row>
    <row r="26" spans="1:13" x14ac:dyDescent="0.15">
      <c r="A26" s="5">
        <f t="shared" si="0"/>
        <v>9990160121</v>
      </c>
      <c r="B26" s="5">
        <f t="shared" si="2"/>
        <v>9990160121</v>
      </c>
      <c r="C26" s="5" t="s">
        <v>165</v>
      </c>
      <c r="D26" s="5" t="str">
        <f>条件中转!R26</f>
        <v>{"ConditionType":6,"Param":[1420]}</v>
      </c>
      <c r="E26" s="5" t="str">
        <f>_xlfn.XLOOKUP(C26,礼包中转!$I$6:$I$23,礼包中转!$G$6:$G$23)</f>
        <v>[0,-1]</v>
      </c>
      <c r="F26" s="5">
        <f>_xlfn.XLOOKUP(C26,礼包中转!$I$6:$I$23,礼包中转!$E$6:$E$23)</f>
        <v>401</v>
      </c>
      <c r="G26" s="5" t="str">
        <f>_xlfn.XLOOKUP(C26,礼包中转!$I$6:$I$23,礼包中转!$D$6:$D$23)</f>
        <v>PushEverythingBagDesc1601</v>
      </c>
      <c r="H26" s="5" t="str">
        <f>_xlfn.XLOOKUP(C26,礼包中转!$I$6:$I$23,礼包中转!$F$6:$F$23)</f>
        <v>PushEverythingBag1601</v>
      </c>
      <c r="I26" s="5">
        <v>1200</v>
      </c>
      <c r="J26" s="5">
        <f t="shared" si="1"/>
        <v>7200</v>
      </c>
      <c r="K26" s="5">
        <f>_xlfn.XLOOKUP(C26,礼包中转!$I$6:$I$23,礼包中转!$H$6:$H$23)</f>
        <v>1601</v>
      </c>
      <c r="L26" s="5" t="str">
        <f>_xlfn.XLOOKUP(C26,礼包中转!$I$6:$I$23,礼包中转!$L$6:$L$23,"[]")</f>
        <v>[{"ItemId":6007911999,"Num":1}]</v>
      </c>
      <c r="M26" s="26" t="str">
        <f>_xlfn.XLOOKUP(C26,礼包中转!$I$6:$I$23,礼包中转!$M$6:$M$23,"[]")</f>
        <v>[{"ItemId":10002,"Num":5},{"ItemId":50002,"Num":280},{"ItemId":50004,"Num":500000},{"ItemId":50005,"Num":200}]</v>
      </c>
    </row>
    <row r="27" spans="1:13" x14ac:dyDescent="0.15">
      <c r="A27" s="5">
        <f t="shared" si="0"/>
        <v>9990160122</v>
      </c>
      <c r="B27" s="5">
        <f t="shared" si="2"/>
        <v>9990160122</v>
      </c>
      <c r="C27" s="5" t="s">
        <v>165</v>
      </c>
      <c r="D27" s="5" t="str">
        <f>条件中转!R27</f>
        <v>{"ConditionType":6,"Param":[1500]}</v>
      </c>
      <c r="E27" s="5" t="str">
        <f>_xlfn.XLOOKUP(C27,礼包中转!$I$6:$I$23,礼包中转!$G$6:$G$23)</f>
        <v>[0,-1]</v>
      </c>
      <c r="F27" s="5">
        <f>_xlfn.XLOOKUP(C27,礼包中转!$I$6:$I$23,礼包中转!$E$6:$E$23)</f>
        <v>401</v>
      </c>
      <c r="G27" s="5" t="str">
        <f>_xlfn.XLOOKUP(C27,礼包中转!$I$6:$I$23,礼包中转!$D$6:$D$23)</f>
        <v>PushEverythingBagDesc1601</v>
      </c>
      <c r="H27" s="5" t="str">
        <f>_xlfn.XLOOKUP(C27,礼包中转!$I$6:$I$23,礼包中转!$F$6:$F$23)</f>
        <v>PushEverythingBag1601</v>
      </c>
      <c r="I27" s="5">
        <v>1200</v>
      </c>
      <c r="J27" s="5">
        <f t="shared" si="1"/>
        <v>7200</v>
      </c>
      <c r="K27" s="5">
        <f>_xlfn.XLOOKUP(C27,礼包中转!$I$6:$I$23,礼包中转!$H$6:$H$23)</f>
        <v>1601</v>
      </c>
      <c r="L27" s="5" t="str">
        <f>_xlfn.XLOOKUP(C27,礼包中转!$I$6:$I$23,礼包中转!$L$6:$L$23,"[]")</f>
        <v>[{"ItemId":6007911999,"Num":1}]</v>
      </c>
      <c r="M27" s="26" t="str">
        <f>_xlfn.XLOOKUP(C27,礼包中转!$I$6:$I$23,礼包中转!$M$6:$M$23,"[]")</f>
        <v>[{"ItemId":10002,"Num":5},{"ItemId":50002,"Num":280},{"ItemId":50004,"Num":500000},{"ItemId":50005,"Num":200}]</v>
      </c>
    </row>
    <row r="28" spans="1:13" x14ac:dyDescent="0.15">
      <c r="A28" s="5">
        <f t="shared" si="0"/>
        <v>9990160123</v>
      </c>
      <c r="B28" s="5">
        <f t="shared" si="2"/>
        <v>9990160123</v>
      </c>
      <c r="C28" s="5" t="s">
        <v>165</v>
      </c>
      <c r="D28" s="5" t="str">
        <f>条件中转!R28</f>
        <v>{"ConditionType":6,"Param":[1580]}</v>
      </c>
      <c r="E28" s="5" t="str">
        <f>_xlfn.XLOOKUP(C28,礼包中转!$I$6:$I$23,礼包中转!$G$6:$G$23)</f>
        <v>[0,-1]</v>
      </c>
      <c r="F28" s="5">
        <f>_xlfn.XLOOKUP(C28,礼包中转!$I$6:$I$23,礼包中转!$E$6:$E$23)</f>
        <v>401</v>
      </c>
      <c r="G28" s="5" t="str">
        <f>_xlfn.XLOOKUP(C28,礼包中转!$I$6:$I$23,礼包中转!$D$6:$D$23)</f>
        <v>PushEverythingBagDesc1601</v>
      </c>
      <c r="H28" s="5" t="str">
        <f>_xlfn.XLOOKUP(C28,礼包中转!$I$6:$I$23,礼包中转!$F$6:$F$23)</f>
        <v>PushEverythingBag1601</v>
      </c>
      <c r="I28" s="5">
        <v>1200</v>
      </c>
      <c r="J28" s="5">
        <f t="shared" si="1"/>
        <v>7200</v>
      </c>
      <c r="K28" s="5">
        <f>_xlfn.XLOOKUP(C28,礼包中转!$I$6:$I$23,礼包中转!$H$6:$H$23)</f>
        <v>1601</v>
      </c>
      <c r="L28" s="5" t="str">
        <f>_xlfn.XLOOKUP(C28,礼包中转!$I$6:$I$23,礼包中转!$L$6:$L$23,"[]")</f>
        <v>[{"ItemId":6007911999,"Num":1}]</v>
      </c>
      <c r="M28" s="26" t="str">
        <f>_xlfn.XLOOKUP(C28,礼包中转!$I$6:$I$23,礼包中转!$M$6:$M$23,"[]")</f>
        <v>[{"ItemId":10002,"Num":5},{"ItemId":50002,"Num":280},{"ItemId":50004,"Num":500000},{"ItemId":50005,"Num":200}]</v>
      </c>
    </row>
    <row r="29" spans="1:13" x14ac:dyDescent="0.15">
      <c r="A29" s="5">
        <f t="shared" si="0"/>
        <v>9990160124</v>
      </c>
      <c r="B29" s="5">
        <f t="shared" si="2"/>
        <v>9990160124</v>
      </c>
      <c r="C29" s="5" t="s">
        <v>165</v>
      </c>
      <c r="D29" s="5" t="str">
        <f>条件中转!R29</f>
        <v>{"ConditionType":6,"Param":[1660]}</v>
      </c>
      <c r="E29" s="5" t="str">
        <f>_xlfn.XLOOKUP(C29,礼包中转!$I$6:$I$23,礼包中转!$G$6:$G$23)</f>
        <v>[0,-1]</v>
      </c>
      <c r="F29" s="5">
        <f>_xlfn.XLOOKUP(C29,礼包中转!$I$6:$I$23,礼包中转!$E$6:$E$23)</f>
        <v>401</v>
      </c>
      <c r="G29" s="5" t="str">
        <f>_xlfn.XLOOKUP(C29,礼包中转!$I$6:$I$23,礼包中转!$D$6:$D$23)</f>
        <v>PushEverythingBagDesc1601</v>
      </c>
      <c r="H29" s="5" t="str">
        <f>_xlfn.XLOOKUP(C29,礼包中转!$I$6:$I$23,礼包中转!$F$6:$F$23)</f>
        <v>PushEverythingBag1601</v>
      </c>
      <c r="I29" s="5">
        <v>1200</v>
      </c>
      <c r="J29" s="5">
        <f t="shared" si="1"/>
        <v>7200</v>
      </c>
      <c r="K29" s="5">
        <f>_xlfn.XLOOKUP(C29,礼包中转!$I$6:$I$23,礼包中转!$H$6:$H$23)</f>
        <v>1601</v>
      </c>
      <c r="L29" s="5" t="str">
        <f>_xlfn.XLOOKUP(C29,礼包中转!$I$6:$I$23,礼包中转!$L$6:$L$23,"[]")</f>
        <v>[{"ItemId":6007911999,"Num":1}]</v>
      </c>
      <c r="M29" s="26" t="str">
        <f>_xlfn.XLOOKUP(C29,礼包中转!$I$6:$I$23,礼包中转!$M$6:$M$23,"[]")</f>
        <v>[{"ItemId":10002,"Num":5},{"ItemId":50002,"Num":280},{"ItemId":50004,"Num":500000},{"ItemId":50005,"Num":200}]</v>
      </c>
    </row>
    <row r="30" spans="1:13" x14ac:dyDescent="0.15">
      <c r="A30" s="5">
        <f t="shared" si="0"/>
        <v>9990160125</v>
      </c>
      <c r="B30" s="5">
        <f t="shared" si="2"/>
        <v>9990160125</v>
      </c>
      <c r="C30" s="5" t="s">
        <v>165</v>
      </c>
      <c r="D30" s="5" t="str">
        <f>条件中转!R30</f>
        <v>{"ConditionType":6,"Param":[1740]}</v>
      </c>
      <c r="E30" s="5" t="str">
        <f>_xlfn.XLOOKUP(C30,礼包中转!$I$6:$I$23,礼包中转!$G$6:$G$23)</f>
        <v>[0,-1]</v>
      </c>
      <c r="F30" s="5">
        <f>_xlfn.XLOOKUP(C30,礼包中转!$I$6:$I$23,礼包中转!$E$6:$E$23)</f>
        <v>401</v>
      </c>
      <c r="G30" s="5" t="str">
        <f>_xlfn.XLOOKUP(C30,礼包中转!$I$6:$I$23,礼包中转!$D$6:$D$23)</f>
        <v>PushEverythingBagDesc1601</v>
      </c>
      <c r="H30" s="5" t="str">
        <f>_xlfn.XLOOKUP(C30,礼包中转!$I$6:$I$23,礼包中转!$F$6:$F$23)</f>
        <v>PushEverythingBag1601</v>
      </c>
      <c r="I30" s="5">
        <v>1200</v>
      </c>
      <c r="J30" s="5">
        <f t="shared" si="1"/>
        <v>7200</v>
      </c>
      <c r="K30" s="5">
        <f>_xlfn.XLOOKUP(C30,礼包中转!$I$6:$I$23,礼包中转!$H$6:$H$23)</f>
        <v>1601</v>
      </c>
      <c r="L30" s="5" t="str">
        <f>_xlfn.XLOOKUP(C30,礼包中转!$I$6:$I$23,礼包中转!$L$6:$L$23,"[]")</f>
        <v>[{"ItemId":6007911999,"Num":1}]</v>
      </c>
      <c r="M30" s="26" t="str">
        <f>_xlfn.XLOOKUP(C30,礼包中转!$I$6:$I$23,礼包中转!$M$6:$M$23,"[]")</f>
        <v>[{"ItemId":10002,"Num":5},{"ItemId":50002,"Num":280},{"ItemId":50004,"Num":500000},{"ItemId":50005,"Num":200}]</v>
      </c>
    </row>
    <row r="31" spans="1:13" x14ac:dyDescent="0.15">
      <c r="A31" s="5">
        <f>B31</f>
        <v>9990160301</v>
      </c>
      <c r="B31" s="5">
        <f>999*10000000+K31*100+1</f>
        <v>9990160301</v>
      </c>
      <c r="C31" s="5" t="s">
        <v>166</v>
      </c>
      <c r="D31" s="5" t="str">
        <f>D6</f>
        <v>{"ConditionType":6,"Param":[40]}</v>
      </c>
      <c r="E31" s="5" t="str">
        <f>_xlfn.XLOOKUP(C31,礼包中转!$I$6:$I$23,礼包中转!$G$6:$G$23)</f>
        <v>[40,-1]</v>
      </c>
      <c r="F31" s="5">
        <f>_xlfn.XLOOKUP(C31,礼包中转!$I$6:$I$23,礼包中转!$E$6:$E$23)</f>
        <v>403</v>
      </c>
      <c r="G31" s="5" t="str">
        <f>_xlfn.XLOOKUP(C31,礼包中转!$I$6:$I$23,礼包中转!$D$6:$D$23)</f>
        <v>PushEverythingBagDesc1603</v>
      </c>
      <c r="H31" s="5" t="str">
        <f>_xlfn.XLOOKUP(C31,礼包中转!$I$6:$I$23,礼包中转!$F$6:$F$23)</f>
        <v>PushEverythingBag1603</v>
      </c>
      <c r="I31" s="5">
        <v>1200</v>
      </c>
      <c r="J31" s="5">
        <f>60*60*2</f>
        <v>7200</v>
      </c>
      <c r="K31" s="5">
        <f>_xlfn.XLOOKUP(C31,礼包中转!$I$6:$I$23,礼包中转!$H$6:$H$23)</f>
        <v>1603</v>
      </c>
      <c r="L31" s="5" t="str">
        <f>_xlfn.XLOOKUP(C31,礼包中转!$I$6:$I$23,礼包中转!$L$6:$L$23,"[]")</f>
        <v>[{"ItemId":6007912999,"Num":1},{"ItemId":6007913999,"Num":1},{"ItemId":6007914999,"Num":1}]</v>
      </c>
      <c r="M31" s="26" t="str">
        <f>_xlfn.XLOOKUP(C31,礼包中转!$I$6:$I$23,礼包中转!$M$6:$M$23,"[]")</f>
        <v>[{"ItemId":10002,"Num":75},{"ItemId":50002,"Num":4800},{"ItemId":50004,"Num":500000},{"ItemId":50005,"Num":2500}]</v>
      </c>
    </row>
    <row r="32" spans="1:13" x14ac:dyDescent="0.15">
      <c r="A32" s="5">
        <f t="shared" si="0"/>
        <v>9990160302</v>
      </c>
      <c r="B32" s="5">
        <f>B31+1</f>
        <v>9990160302</v>
      </c>
      <c r="C32" s="5" t="s">
        <v>166</v>
      </c>
      <c r="D32" s="5" t="str">
        <f t="shared" ref="D32:D55" si="3">D7</f>
        <v>{"ConditionType":6,"Param":[80]}</v>
      </c>
      <c r="E32" s="5" t="str">
        <f>_xlfn.XLOOKUP(C32,礼包中转!$I$6:$I$23,礼包中转!$G$6:$G$23)</f>
        <v>[40,-1]</v>
      </c>
      <c r="F32" s="5">
        <f>_xlfn.XLOOKUP(C32,礼包中转!$I$6:$I$23,礼包中转!$E$6:$E$23)</f>
        <v>403</v>
      </c>
      <c r="G32" s="5" t="str">
        <f>_xlfn.XLOOKUP(C32,礼包中转!$I$6:$I$23,礼包中转!$D$6:$D$23)</f>
        <v>PushEverythingBagDesc1603</v>
      </c>
      <c r="H32" s="5" t="str">
        <f>_xlfn.XLOOKUP(C32,礼包中转!$I$6:$I$23,礼包中转!$F$6:$F$23)</f>
        <v>PushEverythingBag1603</v>
      </c>
      <c r="I32" s="5">
        <v>1200</v>
      </c>
      <c r="J32" s="5">
        <f t="shared" si="1"/>
        <v>7200</v>
      </c>
      <c r="K32" s="5">
        <f>_xlfn.XLOOKUP(C32,礼包中转!$I$6:$I$23,礼包中转!$H$6:$H$23)</f>
        <v>1603</v>
      </c>
      <c r="L32" s="5" t="str">
        <f>_xlfn.XLOOKUP(C32,礼包中转!$I$6:$I$23,礼包中转!$L$6:$L$23,"[]")</f>
        <v>[{"ItemId":6007912999,"Num":1},{"ItemId":6007913999,"Num":1},{"ItemId":6007914999,"Num":1}]</v>
      </c>
      <c r="M32" s="26" t="str">
        <f>_xlfn.XLOOKUP(C32,礼包中转!$I$6:$I$23,礼包中转!$M$6:$M$23,"[]")</f>
        <v>[{"ItemId":10002,"Num":75},{"ItemId":50002,"Num":4800},{"ItemId":50004,"Num":500000},{"ItemId":50005,"Num":2500}]</v>
      </c>
    </row>
    <row r="33" spans="1:13" x14ac:dyDescent="0.15">
      <c r="A33" s="5">
        <f t="shared" si="0"/>
        <v>9990160303</v>
      </c>
      <c r="B33" s="5">
        <f t="shared" ref="B33:B55" si="4">B32+1</f>
        <v>9990160303</v>
      </c>
      <c r="C33" s="5" t="s">
        <v>166</v>
      </c>
      <c r="D33" s="5" t="str">
        <f t="shared" si="3"/>
        <v>{"ConditionType":6,"Param":[130]}</v>
      </c>
      <c r="E33" s="5" t="str">
        <f>_xlfn.XLOOKUP(C33,礼包中转!$I$6:$I$23,礼包中转!$G$6:$G$23)</f>
        <v>[40,-1]</v>
      </c>
      <c r="F33" s="5">
        <f>_xlfn.XLOOKUP(C33,礼包中转!$I$6:$I$23,礼包中转!$E$6:$E$23)</f>
        <v>403</v>
      </c>
      <c r="G33" s="5" t="str">
        <f>_xlfn.XLOOKUP(C33,礼包中转!$I$6:$I$23,礼包中转!$D$6:$D$23)</f>
        <v>PushEverythingBagDesc1603</v>
      </c>
      <c r="H33" s="5" t="str">
        <f>_xlfn.XLOOKUP(C33,礼包中转!$I$6:$I$23,礼包中转!$F$6:$F$23)</f>
        <v>PushEverythingBag1603</v>
      </c>
      <c r="I33" s="5">
        <v>1200</v>
      </c>
      <c r="J33" s="5">
        <f t="shared" si="1"/>
        <v>7200</v>
      </c>
      <c r="K33" s="5">
        <f>_xlfn.XLOOKUP(C33,礼包中转!$I$6:$I$23,礼包中转!$H$6:$H$23)</f>
        <v>1603</v>
      </c>
      <c r="L33" s="5" t="str">
        <f>_xlfn.XLOOKUP(C33,礼包中转!$I$6:$I$23,礼包中转!$L$6:$L$23,"[]")</f>
        <v>[{"ItemId":6007912999,"Num":1},{"ItemId":6007913999,"Num":1},{"ItemId":6007914999,"Num":1}]</v>
      </c>
      <c r="M33" s="26" t="str">
        <f>_xlfn.XLOOKUP(C33,礼包中转!$I$6:$I$23,礼包中转!$M$6:$M$23,"[]")</f>
        <v>[{"ItemId":10002,"Num":75},{"ItemId":50002,"Num":4800},{"ItemId":50004,"Num":500000},{"ItemId":50005,"Num":2500}]</v>
      </c>
    </row>
    <row r="34" spans="1:13" x14ac:dyDescent="0.15">
      <c r="A34" s="5">
        <f t="shared" si="0"/>
        <v>9990160304</v>
      </c>
      <c r="B34" s="5">
        <f t="shared" si="4"/>
        <v>9990160304</v>
      </c>
      <c r="C34" s="5" t="s">
        <v>166</v>
      </c>
      <c r="D34" s="5" t="str">
        <f t="shared" si="3"/>
        <v>{"ConditionType":6,"Param":[180]}</v>
      </c>
      <c r="E34" s="5" t="str">
        <f>_xlfn.XLOOKUP(C34,礼包中转!$I$6:$I$23,礼包中转!$G$6:$G$23)</f>
        <v>[40,-1]</v>
      </c>
      <c r="F34" s="5">
        <f>_xlfn.XLOOKUP(C34,礼包中转!$I$6:$I$23,礼包中转!$E$6:$E$23)</f>
        <v>403</v>
      </c>
      <c r="G34" s="5" t="str">
        <f>_xlfn.XLOOKUP(C34,礼包中转!$I$6:$I$23,礼包中转!$D$6:$D$23)</f>
        <v>PushEverythingBagDesc1603</v>
      </c>
      <c r="H34" s="5" t="str">
        <f>_xlfn.XLOOKUP(C34,礼包中转!$I$6:$I$23,礼包中转!$F$6:$F$23)</f>
        <v>PushEverythingBag1603</v>
      </c>
      <c r="I34" s="5">
        <v>1200</v>
      </c>
      <c r="J34" s="5">
        <f t="shared" si="1"/>
        <v>7200</v>
      </c>
      <c r="K34" s="5">
        <f>_xlfn.XLOOKUP(C34,礼包中转!$I$6:$I$23,礼包中转!$H$6:$H$23)</f>
        <v>1603</v>
      </c>
      <c r="L34" s="5" t="str">
        <f>_xlfn.XLOOKUP(C34,礼包中转!$I$6:$I$23,礼包中转!$L$6:$L$23,"[]")</f>
        <v>[{"ItemId":6007912999,"Num":1},{"ItemId":6007913999,"Num":1},{"ItemId":6007914999,"Num":1}]</v>
      </c>
      <c r="M34" s="26" t="str">
        <f>_xlfn.XLOOKUP(C34,礼包中转!$I$6:$I$23,礼包中转!$M$6:$M$23,"[]")</f>
        <v>[{"ItemId":10002,"Num":75},{"ItemId":50002,"Num":4800},{"ItemId":50004,"Num":500000},{"ItemId":50005,"Num":2500}]</v>
      </c>
    </row>
    <row r="35" spans="1:13" x14ac:dyDescent="0.15">
      <c r="A35" s="5">
        <f t="shared" si="0"/>
        <v>9990160305</v>
      </c>
      <c r="B35" s="5">
        <f t="shared" si="4"/>
        <v>9990160305</v>
      </c>
      <c r="C35" s="5" t="s">
        <v>166</v>
      </c>
      <c r="D35" s="5" t="str">
        <f t="shared" si="3"/>
        <v>{"ConditionType":6,"Param":[230]}</v>
      </c>
      <c r="E35" s="5" t="str">
        <f>_xlfn.XLOOKUP(C35,礼包中转!$I$6:$I$23,礼包中转!$G$6:$G$23)</f>
        <v>[40,-1]</v>
      </c>
      <c r="F35" s="5">
        <f>_xlfn.XLOOKUP(C35,礼包中转!$I$6:$I$23,礼包中转!$E$6:$E$23)</f>
        <v>403</v>
      </c>
      <c r="G35" s="5" t="str">
        <f>_xlfn.XLOOKUP(C35,礼包中转!$I$6:$I$23,礼包中转!$D$6:$D$23)</f>
        <v>PushEverythingBagDesc1603</v>
      </c>
      <c r="H35" s="5" t="str">
        <f>_xlfn.XLOOKUP(C35,礼包中转!$I$6:$I$23,礼包中转!$F$6:$F$23)</f>
        <v>PushEverythingBag1603</v>
      </c>
      <c r="I35" s="5">
        <v>1200</v>
      </c>
      <c r="J35" s="5">
        <f t="shared" si="1"/>
        <v>7200</v>
      </c>
      <c r="K35" s="5">
        <f>_xlfn.XLOOKUP(C35,礼包中转!$I$6:$I$23,礼包中转!$H$6:$H$23)</f>
        <v>1603</v>
      </c>
      <c r="L35" s="5" t="str">
        <f>_xlfn.XLOOKUP(C35,礼包中转!$I$6:$I$23,礼包中转!$L$6:$L$23,"[]")</f>
        <v>[{"ItemId":6007912999,"Num":1},{"ItemId":6007913999,"Num":1},{"ItemId":6007914999,"Num":1}]</v>
      </c>
      <c r="M35" s="26" t="str">
        <f>_xlfn.XLOOKUP(C35,礼包中转!$I$6:$I$23,礼包中转!$M$6:$M$23,"[]")</f>
        <v>[{"ItemId":10002,"Num":75},{"ItemId":50002,"Num":4800},{"ItemId":50004,"Num":500000},{"ItemId":50005,"Num":2500}]</v>
      </c>
    </row>
    <row r="36" spans="1:13" x14ac:dyDescent="0.15">
      <c r="A36" s="5">
        <f t="shared" si="0"/>
        <v>9990160306</v>
      </c>
      <c r="B36" s="5">
        <f t="shared" si="4"/>
        <v>9990160306</v>
      </c>
      <c r="C36" s="5" t="s">
        <v>166</v>
      </c>
      <c r="D36" s="5" t="str">
        <f t="shared" si="3"/>
        <v>{"ConditionType":6,"Param":[280]}</v>
      </c>
      <c r="E36" s="5" t="str">
        <f>_xlfn.XLOOKUP(C36,礼包中转!$I$6:$I$23,礼包中转!$G$6:$G$23)</f>
        <v>[40,-1]</v>
      </c>
      <c r="F36" s="5">
        <f>_xlfn.XLOOKUP(C36,礼包中转!$I$6:$I$23,礼包中转!$E$6:$E$23)</f>
        <v>403</v>
      </c>
      <c r="G36" s="5" t="str">
        <f>_xlfn.XLOOKUP(C36,礼包中转!$I$6:$I$23,礼包中转!$D$6:$D$23)</f>
        <v>PushEverythingBagDesc1603</v>
      </c>
      <c r="H36" s="5" t="str">
        <f>_xlfn.XLOOKUP(C36,礼包中转!$I$6:$I$23,礼包中转!$F$6:$F$23)</f>
        <v>PushEverythingBag1603</v>
      </c>
      <c r="I36" s="5">
        <v>1200</v>
      </c>
      <c r="J36" s="5">
        <f t="shared" si="1"/>
        <v>7200</v>
      </c>
      <c r="K36" s="5">
        <f>_xlfn.XLOOKUP(C36,礼包中转!$I$6:$I$23,礼包中转!$H$6:$H$23)</f>
        <v>1603</v>
      </c>
      <c r="L36" s="5" t="str">
        <f>_xlfn.XLOOKUP(C36,礼包中转!$I$6:$I$23,礼包中转!$L$6:$L$23,"[]")</f>
        <v>[{"ItemId":6007912999,"Num":1},{"ItemId":6007913999,"Num":1},{"ItemId":6007914999,"Num":1}]</v>
      </c>
      <c r="M36" s="26" t="str">
        <f>_xlfn.XLOOKUP(C36,礼包中转!$I$6:$I$23,礼包中转!$M$6:$M$23,"[]")</f>
        <v>[{"ItemId":10002,"Num":75},{"ItemId":50002,"Num":4800},{"ItemId":50004,"Num":500000},{"ItemId":50005,"Num":2500}]</v>
      </c>
    </row>
    <row r="37" spans="1:13" x14ac:dyDescent="0.15">
      <c r="A37" s="5">
        <f t="shared" si="0"/>
        <v>9990160307</v>
      </c>
      <c r="B37" s="5">
        <f t="shared" si="4"/>
        <v>9990160307</v>
      </c>
      <c r="C37" s="5" t="s">
        <v>166</v>
      </c>
      <c r="D37" s="5" t="str">
        <f t="shared" si="3"/>
        <v>{"ConditionType":6,"Param":[330]}</v>
      </c>
      <c r="E37" s="5" t="str">
        <f>_xlfn.XLOOKUP(C37,礼包中转!$I$6:$I$23,礼包中转!$G$6:$G$23)</f>
        <v>[40,-1]</v>
      </c>
      <c r="F37" s="5">
        <f>_xlfn.XLOOKUP(C37,礼包中转!$I$6:$I$23,礼包中转!$E$6:$E$23)</f>
        <v>403</v>
      </c>
      <c r="G37" s="5" t="str">
        <f>_xlfn.XLOOKUP(C37,礼包中转!$I$6:$I$23,礼包中转!$D$6:$D$23)</f>
        <v>PushEverythingBagDesc1603</v>
      </c>
      <c r="H37" s="5" t="str">
        <f>_xlfn.XLOOKUP(C37,礼包中转!$I$6:$I$23,礼包中转!$F$6:$F$23)</f>
        <v>PushEverythingBag1603</v>
      </c>
      <c r="I37" s="5">
        <v>1200</v>
      </c>
      <c r="J37" s="5">
        <f t="shared" si="1"/>
        <v>7200</v>
      </c>
      <c r="K37" s="5">
        <f>_xlfn.XLOOKUP(C37,礼包中转!$I$6:$I$23,礼包中转!$H$6:$H$23)</f>
        <v>1603</v>
      </c>
      <c r="L37" s="5" t="str">
        <f>_xlfn.XLOOKUP(C37,礼包中转!$I$6:$I$23,礼包中转!$L$6:$L$23,"[]")</f>
        <v>[{"ItemId":6007912999,"Num":1},{"ItemId":6007913999,"Num":1},{"ItemId":6007914999,"Num":1}]</v>
      </c>
      <c r="M37" s="26" t="str">
        <f>_xlfn.XLOOKUP(C37,礼包中转!$I$6:$I$23,礼包中转!$M$6:$M$23,"[]")</f>
        <v>[{"ItemId":10002,"Num":75},{"ItemId":50002,"Num":4800},{"ItemId":50004,"Num":500000},{"ItemId":50005,"Num":2500}]</v>
      </c>
    </row>
    <row r="38" spans="1:13" x14ac:dyDescent="0.15">
      <c r="A38" s="5">
        <f t="shared" si="0"/>
        <v>9990160308</v>
      </c>
      <c r="B38" s="5">
        <f t="shared" si="4"/>
        <v>9990160308</v>
      </c>
      <c r="C38" s="5" t="s">
        <v>166</v>
      </c>
      <c r="D38" s="5" t="str">
        <f t="shared" si="3"/>
        <v>{"ConditionType":6,"Param":[380]}</v>
      </c>
      <c r="E38" s="5" t="str">
        <f>_xlfn.XLOOKUP(C38,礼包中转!$I$6:$I$23,礼包中转!$G$6:$G$23)</f>
        <v>[40,-1]</v>
      </c>
      <c r="F38" s="5">
        <f>_xlfn.XLOOKUP(C38,礼包中转!$I$6:$I$23,礼包中转!$E$6:$E$23)</f>
        <v>403</v>
      </c>
      <c r="G38" s="5" t="str">
        <f>_xlfn.XLOOKUP(C38,礼包中转!$I$6:$I$23,礼包中转!$D$6:$D$23)</f>
        <v>PushEverythingBagDesc1603</v>
      </c>
      <c r="H38" s="5" t="str">
        <f>_xlfn.XLOOKUP(C38,礼包中转!$I$6:$I$23,礼包中转!$F$6:$F$23)</f>
        <v>PushEverythingBag1603</v>
      </c>
      <c r="I38" s="5">
        <v>1200</v>
      </c>
      <c r="J38" s="5">
        <f t="shared" si="1"/>
        <v>7200</v>
      </c>
      <c r="K38" s="5">
        <f>_xlfn.XLOOKUP(C38,礼包中转!$I$6:$I$23,礼包中转!$H$6:$H$23)</f>
        <v>1603</v>
      </c>
      <c r="L38" s="5" t="str">
        <f>_xlfn.XLOOKUP(C38,礼包中转!$I$6:$I$23,礼包中转!$L$6:$L$23,"[]")</f>
        <v>[{"ItemId":6007912999,"Num":1},{"ItemId":6007913999,"Num":1},{"ItemId":6007914999,"Num":1}]</v>
      </c>
      <c r="M38" s="26" t="str">
        <f>_xlfn.XLOOKUP(C38,礼包中转!$I$6:$I$23,礼包中转!$M$6:$M$23,"[]")</f>
        <v>[{"ItemId":10002,"Num":75},{"ItemId":50002,"Num":4800},{"ItemId":50004,"Num":500000},{"ItemId":50005,"Num":2500}]</v>
      </c>
    </row>
    <row r="39" spans="1:13" x14ac:dyDescent="0.15">
      <c r="A39" s="5">
        <f t="shared" si="0"/>
        <v>9990160309</v>
      </c>
      <c r="B39" s="5">
        <f t="shared" si="4"/>
        <v>9990160309</v>
      </c>
      <c r="C39" s="5" t="s">
        <v>166</v>
      </c>
      <c r="D39" s="5" t="str">
        <f t="shared" si="3"/>
        <v>{"ConditionType":6,"Param":[460]}</v>
      </c>
      <c r="E39" s="5" t="str">
        <f>_xlfn.XLOOKUP(C39,礼包中转!$I$6:$I$23,礼包中转!$G$6:$G$23)</f>
        <v>[40,-1]</v>
      </c>
      <c r="F39" s="5">
        <f>_xlfn.XLOOKUP(C39,礼包中转!$I$6:$I$23,礼包中转!$E$6:$E$23)</f>
        <v>403</v>
      </c>
      <c r="G39" s="5" t="str">
        <f>_xlfn.XLOOKUP(C39,礼包中转!$I$6:$I$23,礼包中转!$D$6:$D$23)</f>
        <v>PushEverythingBagDesc1603</v>
      </c>
      <c r="H39" s="5" t="str">
        <f>_xlfn.XLOOKUP(C39,礼包中转!$I$6:$I$23,礼包中转!$F$6:$F$23)</f>
        <v>PushEverythingBag1603</v>
      </c>
      <c r="I39" s="5">
        <v>1200</v>
      </c>
      <c r="J39" s="5">
        <f t="shared" si="1"/>
        <v>7200</v>
      </c>
      <c r="K39" s="5">
        <f>_xlfn.XLOOKUP(C39,礼包中转!$I$6:$I$23,礼包中转!$H$6:$H$23)</f>
        <v>1603</v>
      </c>
      <c r="L39" s="5" t="str">
        <f>_xlfn.XLOOKUP(C39,礼包中转!$I$6:$I$23,礼包中转!$L$6:$L$23,"[]")</f>
        <v>[{"ItemId":6007912999,"Num":1},{"ItemId":6007913999,"Num":1},{"ItemId":6007914999,"Num":1}]</v>
      </c>
      <c r="M39" s="26" t="str">
        <f>_xlfn.XLOOKUP(C39,礼包中转!$I$6:$I$23,礼包中转!$M$6:$M$23,"[]")</f>
        <v>[{"ItemId":10002,"Num":75},{"ItemId":50002,"Num":4800},{"ItemId":50004,"Num":500000},{"ItemId":50005,"Num":2500}]</v>
      </c>
    </row>
    <row r="40" spans="1:13" x14ac:dyDescent="0.15">
      <c r="A40" s="5">
        <f t="shared" si="0"/>
        <v>9990160310</v>
      </c>
      <c r="B40" s="5">
        <f t="shared" si="4"/>
        <v>9990160310</v>
      </c>
      <c r="C40" s="5" t="s">
        <v>166</v>
      </c>
      <c r="D40" s="5" t="str">
        <f t="shared" si="3"/>
        <v>{"ConditionType":6,"Param":[540]}</v>
      </c>
      <c r="E40" s="5" t="str">
        <f>_xlfn.XLOOKUP(C40,礼包中转!$I$6:$I$23,礼包中转!$G$6:$G$23)</f>
        <v>[40,-1]</v>
      </c>
      <c r="F40" s="5">
        <f>_xlfn.XLOOKUP(C40,礼包中转!$I$6:$I$23,礼包中转!$E$6:$E$23)</f>
        <v>403</v>
      </c>
      <c r="G40" s="5" t="str">
        <f>_xlfn.XLOOKUP(C40,礼包中转!$I$6:$I$23,礼包中转!$D$6:$D$23)</f>
        <v>PushEverythingBagDesc1603</v>
      </c>
      <c r="H40" s="5" t="str">
        <f>_xlfn.XLOOKUP(C40,礼包中转!$I$6:$I$23,礼包中转!$F$6:$F$23)</f>
        <v>PushEverythingBag1603</v>
      </c>
      <c r="I40" s="5">
        <v>1200</v>
      </c>
      <c r="J40" s="5">
        <f t="shared" si="1"/>
        <v>7200</v>
      </c>
      <c r="K40" s="5">
        <f>_xlfn.XLOOKUP(C40,礼包中转!$I$6:$I$23,礼包中转!$H$6:$H$23)</f>
        <v>1603</v>
      </c>
      <c r="L40" s="5" t="str">
        <f>_xlfn.XLOOKUP(C40,礼包中转!$I$6:$I$23,礼包中转!$L$6:$L$23,"[]")</f>
        <v>[{"ItemId":6007912999,"Num":1},{"ItemId":6007913999,"Num":1},{"ItemId":6007914999,"Num":1}]</v>
      </c>
      <c r="M40" s="26" t="str">
        <f>_xlfn.XLOOKUP(C40,礼包中转!$I$6:$I$23,礼包中转!$M$6:$M$23,"[]")</f>
        <v>[{"ItemId":10002,"Num":75},{"ItemId":50002,"Num":4800},{"ItemId":50004,"Num":500000},{"ItemId":50005,"Num":2500}]</v>
      </c>
    </row>
    <row r="41" spans="1:13" x14ac:dyDescent="0.15">
      <c r="A41" s="5">
        <f t="shared" si="0"/>
        <v>9990160311</v>
      </c>
      <c r="B41" s="5">
        <f t="shared" si="4"/>
        <v>9990160311</v>
      </c>
      <c r="C41" s="5" t="s">
        <v>166</v>
      </c>
      <c r="D41" s="5" t="str">
        <f t="shared" si="3"/>
        <v>{"ConditionType":6,"Param":[620]}</v>
      </c>
      <c r="E41" s="5" t="str">
        <f>_xlfn.XLOOKUP(C41,礼包中转!$I$6:$I$23,礼包中转!$G$6:$G$23)</f>
        <v>[40,-1]</v>
      </c>
      <c r="F41" s="5">
        <f>_xlfn.XLOOKUP(C41,礼包中转!$I$6:$I$23,礼包中转!$E$6:$E$23)</f>
        <v>403</v>
      </c>
      <c r="G41" s="5" t="str">
        <f>_xlfn.XLOOKUP(C41,礼包中转!$I$6:$I$23,礼包中转!$D$6:$D$23)</f>
        <v>PushEverythingBagDesc1603</v>
      </c>
      <c r="H41" s="5" t="str">
        <f>_xlfn.XLOOKUP(C41,礼包中转!$I$6:$I$23,礼包中转!$F$6:$F$23)</f>
        <v>PushEverythingBag1603</v>
      </c>
      <c r="I41" s="5">
        <v>1200</v>
      </c>
      <c r="J41" s="5">
        <f t="shared" si="1"/>
        <v>7200</v>
      </c>
      <c r="K41" s="5">
        <f>_xlfn.XLOOKUP(C41,礼包中转!$I$6:$I$23,礼包中转!$H$6:$H$23)</f>
        <v>1603</v>
      </c>
      <c r="L41" s="5" t="str">
        <f>_xlfn.XLOOKUP(C41,礼包中转!$I$6:$I$23,礼包中转!$L$6:$L$23,"[]")</f>
        <v>[{"ItemId":6007912999,"Num":1},{"ItemId":6007913999,"Num":1},{"ItemId":6007914999,"Num":1}]</v>
      </c>
      <c r="M41" s="26" t="str">
        <f>_xlfn.XLOOKUP(C41,礼包中转!$I$6:$I$23,礼包中转!$M$6:$M$23,"[]")</f>
        <v>[{"ItemId":10002,"Num":75},{"ItemId":50002,"Num":4800},{"ItemId":50004,"Num":500000},{"ItemId":50005,"Num":2500}]</v>
      </c>
    </row>
    <row r="42" spans="1:13" x14ac:dyDescent="0.15">
      <c r="A42" s="5">
        <f t="shared" si="0"/>
        <v>9990160312</v>
      </c>
      <c r="B42" s="5">
        <f t="shared" si="4"/>
        <v>9990160312</v>
      </c>
      <c r="C42" s="5" t="s">
        <v>166</v>
      </c>
      <c r="D42" s="5" t="str">
        <f t="shared" si="3"/>
        <v>{"ConditionType":6,"Param":[700]}</v>
      </c>
      <c r="E42" s="5" t="str">
        <f>_xlfn.XLOOKUP(C42,礼包中转!$I$6:$I$23,礼包中转!$G$6:$G$23)</f>
        <v>[40,-1]</v>
      </c>
      <c r="F42" s="5">
        <f>_xlfn.XLOOKUP(C42,礼包中转!$I$6:$I$23,礼包中转!$E$6:$E$23)</f>
        <v>403</v>
      </c>
      <c r="G42" s="5" t="str">
        <f>_xlfn.XLOOKUP(C42,礼包中转!$I$6:$I$23,礼包中转!$D$6:$D$23)</f>
        <v>PushEverythingBagDesc1603</v>
      </c>
      <c r="H42" s="5" t="str">
        <f>_xlfn.XLOOKUP(C42,礼包中转!$I$6:$I$23,礼包中转!$F$6:$F$23)</f>
        <v>PushEverythingBag1603</v>
      </c>
      <c r="I42" s="5">
        <v>1200</v>
      </c>
      <c r="J42" s="5">
        <f t="shared" si="1"/>
        <v>7200</v>
      </c>
      <c r="K42" s="5">
        <f>_xlfn.XLOOKUP(C42,礼包中转!$I$6:$I$23,礼包中转!$H$6:$H$23)</f>
        <v>1603</v>
      </c>
      <c r="L42" s="5" t="str">
        <f>_xlfn.XLOOKUP(C42,礼包中转!$I$6:$I$23,礼包中转!$L$6:$L$23,"[]")</f>
        <v>[{"ItemId":6007912999,"Num":1},{"ItemId":6007913999,"Num":1},{"ItemId":6007914999,"Num":1}]</v>
      </c>
      <c r="M42" s="26" t="str">
        <f>_xlfn.XLOOKUP(C42,礼包中转!$I$6:$I$23,礼包中转!$M$6:$M$23,"[]")</f>
        <v>[{"ItemId":10002,"Num":75},{"ItemId":50002,"Num":4800},{"ItemId":50004,"Num":500000},{"ItemId":50005,"Num":2500}]</v>
      </c>
    </row>
    <row r="43" spans="1:13" x14ac:dyDescent="0.15">
      <c r="A43" s="5">
        <f t="shared" si="0"/>
        <v>9990160313</v>
      </c>
      <c r="B43" s="5">
        <f t="shared" si="4"/>
        <v>9990160313</v>
      </c>
      <c r="C43" s="5" t="s">
        <v>166</v>
      </c>
      <c r="D43" s="5" t="str">
        <f t="shared" si="3"/>
        <v>{"ConditionType":6,"Param":[780]}</v>
      </c>
      <c r="E43" s="5" t="str">
        <f>_xlfn.XLOOKUP(C43,礼包中转!$I$6:$I$23,礼包中转!$G$6:$G$23)</f>
        <v>[40,-1]</v>
      </c>
      <c r="F43" s="5">
        <f>_xlfn.XLOOKUP(C43,礼包中转!$I$6:$I$23,礼包中转!$E$6:$E$23)</f>
        <v>403</v>
      </c>
      <c r="G43" s="5" t="str">
        <f>_xlfn.XLOOKUP(C43,礼包中转!$I$6:$I$23,礼包中转!$D$6:$D$23)</f>
        <v>PushEverythingBagDesc1603</v>
      </c>
      <c r="H43" s="5" t="str">
        <f>_xlfn.XLOOKUP(C43,礼包中转!$I$6:$I$23,礼包中转!$F$6:$F$23)</f>
        <v>PushEverythingBag1603</v>
      </c>
      <c r="I43" s="5">
        <v>1200</v>
      </c>
      <c r="J43" s="5">
        <f t="shared" si="1"/>
        <v>7200</v>
      </c>
      <c r="K43" s="5">
        <f>_xlfn.XLOOKUP(C43,礼包中转!$I$6:$I$23,礼包中转!$H$6:$H$23)</f>
        <v>1603</v>
      </c>
      <c r="L43" s="5" t="str">
        <f>_xlfn.XLOOKUP(C43,礼包中转!$I$6:$I$23,礼包中转!$L$6:$L$23,"[]")</f>
        <v>[{"ItemId":6007912999,"Num":1},{"ItemId":6007913999,"Num":1},{"ItemId":6007914999,"Num":1}]</v>
      </c>
      <c r="M43" s="26" t="str">
        <f>_xlfn.XLOOKUP(C43,礼包中转!$I$6:$I$23,礼包中转!$M$6:$M$23,"[]")</f>
        <v>[{"ItemId":10002,"Num":75},{"ItemId":50002,"Num":4800},{"ItemId":50004,"Num":500000},{"ItemId":50005,"Num":2500}]</v>
      </c>
    </row>
    <row r="44" spans="1:13" x14ac:dyDescent="0.15">
      <c r="A44" s="5">
        <f t="shared" si="0"/>
        <v>9990160314</v>
      </c>
      <c r="B44" s="5">
        <f t="shared" si="4"/>
        <v>9990160314</v>
      </c>
      <c r="C44" s="5" t="s">
        <v>166</v>
      </c>
      <c r="D44" s="5" t="str">
        <f t="shared" si="3"/>
        <v>{"ConditionType":6,"Param":[860]}</v>
      </c>
      <c r="E44" s="5" t="str">
        <f>_xlfn.XLOOKUP(C44,礼包中转!$I$6:$I$23,礼包中转!$G$6:$G$23)</f>
        <v>[40,-1]</v>
      </c>
      <c r="F44" s="5">
        <f>_xlfn.XLOOKUP(C44,礼包中转!$I$6:$I$23,礼包中转!$E$6:$E$23)</f>
        <v>403</v>
      </c>
      <c r="G44" s="5" t="str">
        <f>_xlfn.XLOOKUP(C44,礼包中转!$I$6:$I$23,礼包中转!$D$6:$D$23)</f>
        <v>PushEverythingBagDesc1603</v>
      </c>
      <c r="H44" s="5" t="str">
        <f>_xlfn.XLOOKUP(C44,礼包中转!$I$6:$I$23,礼包中转!$F$6:$F$23)</f>
        <v>PushEverythingBag1603</v>
      </c>
      <c r="I44" s="5">
        <v>1200</v>
      </c>
      <c r="J44" s="5">
        <f t="shared" si="1"/>
        <v>7200</v>
      </c>
      <c r="K44" s="5">
        <f>_xlfn.XLOOKUP(C44,礼包中转!$I$6:$I$23,礼包中转!$H$6:$H$23)</f>
        <v>1603</v>
      </c>
      <c r="L44" s="5" t="str">
        <f>_xlfn.XLOOKUP(C44,礼包中转!$I$6:$I$23,礼包中转!$L$6:$L$23,"[]")</f>
        <v>[{"ItemId":6007912999,"Num":1},{"ItemId":6007913999,"Num":1},{"ItemId":6007914999,"Num":1}]</v>
      </c>
      <c r="M44" s="26" t="str">
        <f>_xlfn.XLOOKUP(C44,礼包中转!$I$6:$I$23,礼包中转!$M$6:$M$23,"[]")</f>
        <v>[{"ItemId":10002,"Num":75},{"ItemId":50002,"Num":4800},{"ItemId":50004,"Num":500000},{"ItemId":50005,"Num":2500}]</v>
      </c>
    </row>
    <row r="45" spans="1:13" x14ac:dyDescent="0.15">
      <c r="A45" s="5">
        <f t="shared" si="0"/>
        <v>9990160315</v>
      </c>
      <c r="B45" s="5">
        <f t="shared" si="4"/>
        <v>9990160315</v>
      </c>
      <c r="C45" s="5" t="s">
        <v>166</v>
      </c>
      <c r="D45" s="5" t="str">
        <f t="shared" si="3"/>
        <v>{"ConditionType":6,"Param":[940]}</v>
      </c>
      <c r="E45" s="5" t="str">
        <f>_xlfn.XLOOKUP(C45,礼包中转!$I$6:$I$23,礼包中转!$G$6:$G$23)</f>
        <v>[40,-1]</v>
      </c>
      <c r="F45" s="5">
        <f>_xlfn.XLOOKUP(C45,礼包中转!$I$6:$I$23,礼包中转!$E$6:$E$23)</f>
        <v>403</v>
      </c>
      <c r="G45" s="5" t="str">
        <f>_xlfn.XLOOKUP(C45,礼包中转!$I$6:$I$23,礼包中转!$D$6:$D$23)</f>
        <v>PushEverythingBagDesc1603</v>
      </c>
      <c r="H45" s="5" t="str">
        <f>_xlfn.XLOOKUP(C45,礼包中转!$I$6:$I$23,礼包中转!$F$6:$F$23)</f>
        <v>PushEverythingBag1603</v>
      </c>
      <c r="I45" s="5">
        <v>1200</v>
      </c>
      <c r="J45" s="5">
        <f t="shared" si="1"/>
        <v>7200</v>
      </c>
      <c r="K45" s="5">
        <f>_xlfn.XLOOKUP(C45,礼包中转!$I$6:$I$23,礼包中转!$H$6:$H$23)</f>
        <v>1603</v>
      </c>
      <c r="L45" s="5" t="str">
        <f>_xlfn.XLOOKUP(C45,礼包中转!$I$6:$I$23,礼包中转!$L$6:$L$23,"[]")</f>
        <v>[{"ItemId":6007912999,"Num":1},{"ItemId":6007913999,"Num":1},{"ItemId":6007914999,"Num":1}]</v>
      </c>
      <c r="M45" s="26" t="str">
        <f>_xlfn.XLOOKUP(C45,礼包中转!$I$6:$I$23,礼包中转!$M$6:$M$23,"[]")</f>
        <v>[{"ItemId":10002,"Num":75},{"ItemId":50002,"Num":4800},{"ItemId":50004,"Num":500000},{"ItemId":50005,"Num":2500}]</v>
      </c>
    </row>
    <row r="46" spans="1:13" x14ac:dyDescent="0.15">
      <c r="A46" s="5">
        <f t="shared" si="0"/>
        <v>9990160316</v>
      </c>
      <c r="B46" s="5">
        <f t="shared" si="4"/>
        <v>9990160316</v>
      </c>
      <c r="C46" s="5" t="s">
        <v>166</v>
      </c>
      <c r="D46" s="5" t="str">
        <f t="shared" si="3"/>
        <v>{"ConditionType":6,"Param":[1020]}</v>
      </c>
      <c r="E46" s="5" t="str">
        <f>_xlfn.XLOOKUP(C46,礼包中转!$I$6:$I$23,礼包中转!$G$6:$G$23)</f>
        <v>[40,-1]</v>
      </c>
      <c r="F46" s="5">
        <f>_xlfn.XLOOKUP(C46,礼包中转!$I$6:$I$23,礼包中转!$E$6:$E$23)</f>
        <v>403</v>
      </c>
      <c r="G46" s="5" t="str">
        <f>_xlfn.XLOOKUP(C46,礼包中转!$I$6:$I$23,礼包中转!$D$6:$D$23)</f>
        <v>PushEverythingBagDesc1603</v>
      </c>
      <c r="H46" s="5" t="str">
        <f>_xlfn.XLOOKUP(C46,礼包中转!$I$6:$I$23,礼包中转!$F$6:$F$23)</f>
        <v>PushEverythingBag1603</v>
      </c>
      <c r="I46" s="5">
        <v>1200</v>
      </c>
      <c r="J46" s="5">
        <f t="shared" si="1"/>
        <v>7200</v>
      </c>
      <c r="K46" s="5">
        <f>_xlfn.XLOOKUP(C46,礼包中转!$I$6:$I$23,礼包中转!$H$6:$H$23)</f>
        <v>1603</v>
      </c>
      <c r="L46" s="5" t="str">
        <f>_xlfn.XLOOKUP(C46,礼包中转!$I$6:$I$23,礼包中转!$L$6:$L$23,"[]")</f>
        <v>[{"ItemId":6007912999,"Num":1},{"ItemId":6007913999,"Num":1},{"ItemId":6007914999,"Num":1}]</v>
      </c>
      <c r="M46" s="26" t="str">
        <f>_xlfn.XLOOKUP(C46,礼包中转!$I$6:$I$23,礼包中转!$M$6:$M$23,"[]")</f>
        <v>[{"ItemId":10002,"Num":75},{"ItemId":50002,"Num":4800},{"ItemId":50004,"Num":500000},{"ItemId":50005,"Num":2500}]</v>
      </c>
    </row>
    <row r="47" spans="1:13" x14ac:dyDescent="0.15">
      <c r="A47" s="5">
        <f t="shared" si="0"/>
        <v>9990160317</v>
      </c>
      <c r="B47" s="5">
        <f t="shared" si="4"/>
        <v>9990160317</v>
      </c>
      <c r="C47" s="5" t="s">
        <v>166</v>
      </c>
      <c r="D47" s="5" t="str">
        <f t="shared" si="3"/>
        <v>{"ConditionType":6,"Param":[1100]}</v>
      </c>
      <c r="E47" s="5" t="str">
        <f>_xlfn.XLOOKUP(C47,礼包中转!$I$6:$I$23,礼包中转!$G$6:$G$23)</f>
        <v>[40,-1]</v>
      </c>
      <c r="F47" s="5">
        <f>_xlfn.XLOOKUP(C47,礼包中转!$I$6:$I$23,礼包中转!$E$6:$E$23)</f>
        <v>403</v>
      </c>
      <c r="G47" s="5" t="str">
        <f>_xlfn.XLOOKUP(C47,礼包中转!$I$6:$I$23,礼包中转!$D$6:$D$23)</f>
        <v>PushEverythingBagDesc1603</v>
      </c>
      <c r="H47" s="5" t="str">
        <f>_xlfn.XLOOKUP(C47,礼包中转!$I$6:$I$23,礼包中转!$F$6:$F$23)</f>
        <v>PushEverythingBag1603</v>
      </c>
      <c r="I47" s="5">
        <v>1200</v>
      </c>
      <c r="J47" s="5">
        <f t="shared" si="1"/>
        <v>7200</v>
      </c>
      <c r="K47" s="5">
        <f>_xlfn.XLOOKUP(C47,礼包中转!$I$6:$I$23,礼包中转!$H$6:$H$23)</f>
        <v>1603</v>
      </c>
      <c r="L47" s="5" t="str">
        <f>_xlfn.XLOOKUP(C47,礼包中转!$I$6:$I$23,礼包中转!$L$6:$L$23,"[]")</f>
        <v>[{"ItemId":6007912999,"Num":1},{"ItemId":6007913999,"Num":1},{"ItemId":6007914999,"Num":1}]</v>
      </c>
      <c r="M47" s="26" t="str">
        <f>_xlfn.XLOOKUP(C47,礼包中转!$I$6:$I$23,礼包中转!$M$6:$M$23,"[]")</f>
        <v>[{"ItemId":10002,"Num":75},{"ItemId":50002,"Num":4800},{"ItemId":50004,"Num":500000},{"ItemId":50005,"Num":2500}]</v>
      </c>
    </row>
    <row r="48" spans="1:13" x14ac:dyDescent="0.15">
      <c r="A48" s="5">
        <f t="shared" si="0"/>
        <v>9990160318</v>
      </c>
      <c r="B48" s="5">
        <f t="shared" si="4"/>
        <v>9990160318</v>
      </c>
      <c r="C48" s="5" t="s">
        <v>166</v>
      </c>
      <c r="D48" s="5" t="str">
        <f t="shared" si="3"/>
        <v>{"ConditionType":6,"Param":[1180]}</v>
      </c>
      <c r="E48" s="5" t="str">
        <f>_xlfn.XLOOKUP(C48,礼包中转!$I$6:$I$23,礼包中转!$G$6:$G$23)</f>
        <v>[40,-1]</v>
      </c>
      <c r="F48" s="5">
        <f>_xlfn.XLOOKUP(C48,礼包中转!$I$6:$I$23,礼包中转!$E$6:$E$23)</f>
        <v>403</v>
      </c>
      <c r="G48" s="5" t="str">
        <f>_xlfn.XLOOKUP(C48,礼包中转!$I$6:$I$23,礼包中转!$D$6:$D$23)</f>
        <v>PushEverythingBagDesc1603</v>
      </c>
      <c r="H48" s="5" t="str">
        <f>_xlfn.XLOOKUP(C48,礼包中转!$I$6:$I$23,礼包中转!$F$6:$F$23)</f>
        <v>PushEverythingBag1603</v>
      </c>
      <c r="I48" s="5">
        <v>1200</v>
      </c>
      <c r="J48" s="5">
        <f t="shared" si="1"/>
        <v>7200</v>
      </c>
      <c r="K48" s="5">
        <f>_xlfn.XLOOKUP(C48,礼包中转!$I$6:$I$23,礼包中转!$H$6:$H$23)</f>
        <v>1603</v>
      </c>
      <c r="L48" s="5" t="str">
        <f>_xlfn.XLOOKUP(C48,礼包中转!$I$6:$I$23,礼包中转!$L$6:$L$23,"[]")</f>
        <v>[{"ItemId":6007912999,"Num":1},{"ItemId":6007913999,"Num":1},{"ItemId":6007914999,"Num":1}]</v>
      </c>
      <c r="M48" s="26" t="str">
        <f>_xlfn.XLOOKUP(C48,礼包中转!$I$6:$I$23,礼包中转!$M$6:$M$23,"[]")</f>
        <v>[{"ItemId":10002,"Num":75},{"ItemId":50002,"Num":4800},{"ItemId":50004,"Num":500000},{"ItemId":50005,"Num":2500}]</v>
      </c>
    </row>
    <row r="49" spans="1:13" x14ac:dyDescent="0.15">
      <c r="A49" s="5">
        <f t="shared" si="0"/>
        <v>9990160319</v>
      </c>
      <c r="B49" s="5">
        <f t="shared" si="4"/>
        <v>9990160319</v>
      </c>
      <c r="C49" s="5" t="s">
        <v>166</v>
      </c>
      <c r="D49" s="5" t="str">
        <f t="shared" si="3"/>
        <v>{"ConditionType":6,"Param":[1260]}</v>
      </c>
      <c r="E49" s="5" t="str">
        <f>_xlfn.XLOOKUP(C49,礼包中转!$I$6:$I$23,礼包中转!$G$6:$G$23)</f>
        <v>[40,-1]</v>
      </c>
      <c r="F49" s="5">
        <f>_xlfn.XLOOKUP(C49,礼包中转!$I$6:$I$23,礼包中转!$E$6:$E$23)</f>
        <v>403</v>
      </c>
      <c r="G49" s="5" t="str">
        <f>_xlfn.XLOOKUP(C49,礼包中转!$I$6:$I$23,礼包中转!$D$6:$D$23)</f>
        <v>PushEverythingBagDesc1603</v>
      </c>
      <c r="H49" s="5" t="str">
        <f>_xlfn.XLOOKUP(C49,礼包中转!$I$6:$I$23,礼包中转!$F$6:$F$23)</f>
        <v>PushEverythingBag1603</v>
      </c>
      <c r="I49" s="5">
        <v>1200</v>
      </c>
      <c r="J49" s="5">
        <f t="shared" si="1"/>
        <v>7200</v>
      </c>
      <c r="K49" s="5">
        <f>_xlfn.XLOOKUP(C49,礼包中转!$I$6:$I$23,礼包中转!$H$6:$H$23)</f>
        <v>1603</v>
      </c>
      <c r="L49" s="5" t="str">
        <f>_xlfn.XLOOKUP(C49,礼包中转!$I$6:$I$23,礼包中转!$L$6:$L$23,"[]")</f>
        <v>[{"ItemId":6007912999,"Num":1},{"ItemId":6007913999,"Num":1},{"ItemId":6007914999,"Num":1}]</v>
      </c>
      <c r="M49" s="26" t="str">
        <f>_xlfn.XLOOKUP(C49,礼包中转!$I$6:$I$23,礼包中转!$M$6:$M$23,"[]")</f>
        <v>[{"ItemId":10002,"Num":75},{"ItemId":50002,"Num":4800},{"ItemId":50004,"Num":500000},{"ItemId":50005,"Num":2500}]</v>
      </c>
    </row>
    <row r="50" spans="1:13" x14ac:dyDescent="0.15">
      <c r="A50" s="5">
        <f t="shared" si="0"/>
        <v>9990160320</v>
      </c>
      <c r="B50" s="5">
        <f t="shared" si="4"/>
        <v>9990160320</v>
      </c>
      <c r="C50" s="5" t="s">
        <v>166</v>
      </c>
      <c r="D50" s="5" t="str">
        <f t="shared" si="3"/>
        <v>{"ConditionType":6,"Param":[1340]}</v>
      </c>
      <c r="E50" s="5" t="str">
        <f>_xlfn.XLOOKUP(C50,礼包中转!$I$6:$I$23,礼包中转!$G$6:$G$23)</f>
        <v>[40,-1]</v>
      </c>
      <c r="F50" s="5">
        <f>_xlfn.XLOOKUP(C50,礼包中转!$I$6:$I$23,礼包中转!$E$6:$E$23)</f>
        <v>403</v>
      </c>
      <c r="G50" s="5" t="str">
        <f>_xlfn.XLOOKUP(C50,礼包中转!$I$6:$I$23,礼包中转!$D$6:$D$23)</f>
        <v>PushEverythingBagDesc1603</v>
      </c>
      <c r="H50" s="5" t="str">
        <f>_xlfn.XLOOKUP(C50,礼包中转!$I$6:$I$23,礼包中转!$F$6:$F$23)</f>
        <v>PushEverythingBag1603</v>
      </c>
      <c r="I50" s="5">
        <v>1200</v>
      </c>
      <c r="J50" s="5">
        <f t="shared" si="1"/>
        <v>7200</v>
      </c>
      <c r="K50" s="5">
        <f>_xlfn.XLOOKUP(C50,礼包中转!$I$6:$I$23,礼包中转!$H$6:$H$23)</f>
        <v>1603</v>
      </c>
      <c r="L50" s="5" t="str">
        <f>_xlfn.XLOOKUP(C50,礼包中转!$I$6:$I$23,礼包中转!$L$6:$L$23,"[]")</f>
        <v>[{"ItemId":6007912999,"Num":1},{"ItemId":6007913999,"Num":1},{"ItemId":6007914999,"Num":1}]</v>
      </c>
      <c r="M50" s="26" t="str">
        <f>_xlfn.XLOOKUP(C50,礼包中转!$I$6:$I$23,礼包中转!$M$6:$M$23,"[]")</f>
        <v>[{"ItemId":10002,"Num":75},{"ItemId":50002,"Num":4800},{"ItemId":50004,"Num":500000},{"ItemId":50005,"Num":2500}]</v>
      </c>
    </row>
    <row r="51" spans="1:13" x14ac:dyDescent="0.15">
      <c r="A51" s="5">
        <f t="shared" si="0"/>
        <v>9990160321</v>
      </c>
      <c r="B51" s="5">
        <f t="shared" si="4"/>
        <v>9990160321</v>
      </c>
      <c r="C51" s="5" t="s">
        <v>166</v>
      </c>
      <c r="D51" s="5" t="str">
        <f t="shared" si="3"/>
        <v>{"ConditionType":6,"Param":[1420]}</v>
      </c>
      <c r="E51" s="5" t="str">
        <f>_xlfn.XLOOKUP(C51,礼包中转!$I$6:$I$23,礼包中转!$G$6:$G$23)</f>
        <v>[40,-1]</v>
      </c>
      <c r="F51" s="5">
        <f>_xlfn.XLOOKUP(C51,礼包中转!$I$6:$I$23,礼包中转!$E$6:$E$23)</f>
        <v>403</v>
      </c>
      <c r="G51" s="5" t="str">
        <f>_xlfn.XLOOKUP(C51,礼包中转!$I$6:$I$23,礼包中转!$D$6:$D$23)</f>
        <v>PushEverythingBagDesc1603</v>
      </c>
      <c r="H51" s="5" t="str">
        <f>_xlfn.XLOOKUP(C51,礼包中转!$I$6:$I$23,礼包中转!$F$6:$F$23)</f>
        <v>PushEverythingBag1603</v>
      </c>
      <c r="I51" s="5">
        <v>1200</v>
      </c>
      <c r="J51" s="5">
        <f t="shared" si="1"/>
        <v>7200</v>
      </c>
      <c r="K51" s="5">
        <f>_xlfn.XLOOKUP(C51,礼包中转!$I$6:$I$23,礼包中转!$H$6:$H$23)</f>
        <v>1603</v>
      </c>
      <c r="L51" s="5" t="str">
        <f>_xlfn.XLOOKUP(C51,礼包中转!$I$6:$I$23,礼包中转!$L$6:$L$23,"[]")</f>
        <v>[{"ItemId":6007912999,"Num":1},{"ItemId":6007913999,"Num":1},{"ItemId":6007914999,"Num":1}]</v>
      </c>
      <c r="M51" s="26" t="str">
        <f>_xlfn.XLOOKUP(C51,礼包中转!$I$6:$I$23,礼包中转!$M$6:$M$23,"[]")</f>
        <v>[{"ItemId":10002,"Num":75},{"ItemId":50002,"Num":4800},{"ItemId":50004,"Num":500000},{"ItemId":50005,"Num":2500}]</v>
      </c>
    </row>
    <row r="52" spans="1:13" x14ac:dyDescent="0.15">
      <c r="A52" s="5">
        <f t="shared" si="0"/>
        <v>9990160322</v>
      </c>
      <c r="B52" s="5">
        <f t="shared" si="4"/>
        <v>9990160322</v>
      </c>
      <c r="C52" s="5" t="s">
        <v>166</v>
      </c>
      <c r="D52" s="5" t="str">
        <f t="shared" si="3"/>
        <v>{"ConditionType":6,"Param":[1500]}</v>
      </c>
      <c r="E52" s="5" t="str">
        <f>_xlfn.XLOOKUP(C52,礼包中转!$I$6:$I$23,礼包中转!$G$6:$G$23)</f>
        <v>[40,-1]</v>
      </c>
      <c r="F52" s="5">
        <f>_xlfn.XLOOKUP(C52,礼包中转!$I$6:$I$23,礼包中转!$E$6:$E$23)</f>
        <v>403</v>
      </c>
      <c r="G52" s="5" t="str">
        <f>_xlfn.XLOOKUP(C52,礼包中转!$I$6:$I$23,礼包中转!$D$6:$D$23)</f>
        <v>PushEverythingBagDesc1603</v>
      </c>
      <c r="H52" s="5" t="str">
        <f>_xlfn.XLOOKUP(C52,礼包中转!$I$6:$I$23,礼包中转!$F$6:$F$23)</f>
        <v>PushEverythingBag1603</v>
      </c>
      <c r="I52" s="5">
        <v>1200</v>
      </c>
      <c r="J52" s="5">
        <f t="shared" si="1"/>
        <v>7200</v>
      </c>
      <c r="K52" s="5">
        <f>_xlfn.XLOOKUP(C52,礼包中转!$I$6:$I$23,礼包中转!$H$6:$H$23)</f>
        <v>1603</v>
      </c>
      <c r="L52" s="5" t="str">
        <f>_xlfn.XLOOKUP(C52,礼包中转!$I$6:$I$23,礼包中转!$L$6:$L$23,"[]")</f>
        <v>[{"ItemId":6007912999,"Num":1},{"ItemId":6007913999,"Num":1},{"ItemId":6007914999,"Num":1}]</v>
      </c>
      <c r="M52" s="26" t="str">
        <f>_xlfn.XLOOKUP(C52,礼包中转!$I$6:$I$23,礼包中转!$M$6:$M$23,"[]")</f>
        <v>[{"ItemId":10002,"Num":75},{"ItemId":50002,"Num":4800},{"ItemId":50004,"Num":500000},{"ItemId":50005,"Num":2500}]</v>
      </c>
    </row>
    <row r="53" spans="1:13" x14ac:dyDescent="0.15">
      <c r="A53" s="5">
        <f t="shared" si="0"/>
        <v>9990160323</v>
      </c>
      <c r="B53" s="5">
        <f t="shared" si="4"/>
        <v>9990160323</v>
      </c>
      <c r="C53" s="5" t="s">
        <v>166</v>
      </c>
      <c r="D53" s="5" t="str">
        <f t="shared" si="3"/>
        <v>{"ConditionType":6,"Param":[1580]}</v>
      </c>
      <c r="E53" s="5" t="str">
        <f>_xlfn.XLOOKUP(C53,礼包中转!$I$6:$I$23,礼包中转!$G$6:$G$23)</f>
        <v>[40,-1]</v>
      </c>
      <c r="F53" s="5">
        <f>_xlfn.XLOOKUP(C53,礼包中转!$I$6:$I$23,礼包中转!$E$6:$E$23)</f>
        <v>403</v>
      </c>
      <c r="G53" s="5" t="str">
        <f>_xlfn.XLOOKUP(C53,礼包中转!$I$6:$I$23,礼包中转!$D$6:$D$23)</f>
        <v>PushEverythingBagDesc1603</v>
      </c>
      <c r="H53" s="5" t="str">
        <f>_xlfn.XLOOKUP(C53,礼包中转!$I$6:$I$23,礼包中转!$F$6:$F$23)</f>
        <v>PushEverythingBag1603</v>
      </c>
      <c r="I53" s="5">
        <v>1200</v>
      </c>
      <c r="J53" s="5">
        <f t="shared" si="1"/>
        <v>7200</v>
      </c>
      <c r="K53" s="5">
        <f>_xlfn.XLOOKUP(C53,礼包中转!$I$6:$I$23,礼包中转!$H$6:$H$23)</f>
        <v>1603</v>
      </c>
      <c r="L53" s="5" t="str">
        <f>_xlfn.XLOOKUP(C53,礼包中转!$I$6:$I$23,礼包中转!$L$6:$L$23,"[]")</f>
        <v>[{"ItemId":6007912999,"Num":1},{"ItemId":6007913999,"Num":1},{"ItemId":6007914999,"Num":1}]</v>
      </c>
      <c r="M53" s="26" t="str">
        <f>_xlfn.XLOOKUP(C53,礼包中转!$I$6:$I$23,礼包中转!$M$6:$M$23,"[]")</f>
        <v>[{"ItemId":10002,"Num":75},{"ItemId":50002,"Num":4800},{"ItemId":50004,"Num":500000},{"ItemId":50005,"Num":2500}]</v>
      </c>
    </row>
    <row r="54" spans="1:13" x14ac:dyDescent="0.15">
      <c r="A54" s="5">
        <f t="shared" si="0"/>
        <v>9990160324</v>
      </c>
      <c r="B54" s="5">
        <f t="shared" si="4"/>
        <v>9990160324</v>
      </c>
      <c r="C54" s="5" t="s">
        <v>166</v>
      </c>
      <c r="D54" s="5" t="str">
        <f t="shared" si="3"/>
        <v>{"ConditionType":6,"Param":[1660]}</v>
      </c>
      <c r="E54" s="5" t="str">
        <f>_xlfn.XLOOKUP(C54,礼包中转!$I$6:$I$23,礼包中转!$G$6:$G$23)</f>
        <v>[40,-1]</v>
      </c>
      <c r="F54" s="5">
        <f>_xlfn.XLOOKUP(C54,礼包中转!$I$6:$I$23,礼包中转!$E$6:$E$23)</f>
        <v>403</v>
      </c>
      <c r="G54" s="5" t="str">
        <f>_xlfn.XLOOKUP(C54,礼包中转!$I$6:$I$23,礼包中转!$D$6:$D$23)</f>
        <v>PushEverythingBagDesc1603</v>
      </c>
      <c r="H54" s="5" t="str">
        <f>_xlfn.XLOOKUP(C54,礼包中转!$I$6:$I$23,礼包中转!$F$6:$F$23)</f>
        <v>PushEverythingBag1603</v>
      </c>
      <c r="I54" s="5">
        <v>1200</v>
      </c>
      <c r="J54" s="5">
        <f t="shared" si="1"/>
        <v>7200</v>
      </c>
      <c r="K54" s="5">
        <f>_xlfn.XLOOKUP(C54,礼包中转!$I$6:$I$23,礼包中转!$H$6:$H$23)</f>
        <v>1603</v>
      </c>
      <c r="L54" s="5" t="str">
        <f>_xlfn.XLOOKUP(C54,礼包中转!$I$6:$I$23,礼包中转!$L$6:$L$23,"[]")</f>
        <v>[{"ItemId":6007912999,"Num":1},{"ItemId":6007913999,"Num":1},{"ItemId":6007914999,"Num":1}]</v>
      </c>
      <c r="M54" s="26" t="str">
        <f>_xlfn.XLOOKUP(C54,礼包中转!$I$6:$I$23,礼包中转!$M$6:$M$23,"[]")</f>
        <v>[{"ItemId":10002,"Num":75},{"ItemId":50002,"Num":4800},{"ItemId":50004,"Num":500000},{"ItemId":50005,"Num":2500}]</v>
      </c>
    </row>
    <row r="55" spans="1:13" x14ac:dyDescent="0.15">
      <c r="A55" s="5">
        <f t="shared" si="0"/>
        <v>9990160325</v>
      </c>
      <c r="B55" s="5">
        <f t="shared" si="4"/>
        <v>9990160325</v>
      </c>
      <c r="C55" s="5" t="s">
        <v>166</v>
      </c>
      <c r="D55" s="5" t="str">
        <f t="shared" si="3"/>
        <v>{"ConditionType":6,"Param":[1740]}</v>
      </c>
      <c r="E55" s="5" t="str">
        <f>_xlfn.XLOOKUP(C55,礼包中转!$I$6:$I$23,礼包中转!$G$6:$G$23)</f>
        <v>[40,-1]</v>
      </c>
      <c r="F55" s="5">
        <f>_xlfn.XLOOKUP(C55,礼包中转!$I$6:$I$23,礼包中转!$E$6:$E$23)</f>
        <v>403</v>
      </c>
      <c r="G55" s="5" t="str">
        <f>_xlfn.XLOOKUP(C55,礼包中转!$I$6:$I$23,礼包中转!$D$6:$D$23)</f>
        <v>PushEverythingBagDesc1603</v>
      </c>
      <c r="H55" s="5" t="str">
        <f>_xlfn.XLOOKUP(C55,礼包中转!$I$6:$I$23,礼包中转!$F$6:$F$23)</f>
        <v>PushEverythingBag1603</v>
      </c>
      <c r="I55" s="5">
        <v>1200</v>
      </c>
      <c r="J55" s="5">
        <f t="shared" si="1"/>
        <v>7200</v>
      </c>
      <c r="K55" s="5">
        <f>_xlfn.XLOOKUP(C55,礼包中转!$I$6:$I$23,礼包中转!$H$6:$H$23)</f>
        <v>1603</v>
      </c>
      <c r="L55" s="5" t="str">
        <f>_xlfn.XLOOKUP(C55,礼包中转!$I$6:$I$23,礼包中转!$L$6:$L$23,"[]")</f>
        <v>[{"ItemId":6007912999,"Num":1},{"ItemId":6007913999,"Num":1},{"ItemId":6007914999,"Num":1}]</v>
      </c>
      <c r="M55" s="26" t="str">
        <f>_xlfn.XLOOKUP(C55,礼包中转!$I$6:$I$23,礼包中转!$M$6:$M$23,"[]")</f>
        <v>[{"ItemId":10002,"Num":75},{"ItemId":50002,"Num":4800},{"ItemId":50004,"Num":500000},{"ItemId":50005,"Num":2500}]</v>
      </c>
    </row>
    <row r="56" spans="1:13" x14ac:dyDescent="0.15">
      <c r="A56" s="5">
        <f>B56</f>
        <v>9990170101</v>
      </c>
      <c r="B56" s="5">
        <f>999*10000000+K56*100+1</f>
        <v>9990170101</v>
      </c>
      <c r="C56" s="5" t="s">
        <v>159</v>
      </c>
      <c r="D56" s="5" t="str">
        <f>条件中转!R34</f>
        <v>{"ConditionType":6,"Param":[100]}</v>
      </c>
      <c r="E56" s="5" t="str">
        <f>_xlfn.XLOOKUP(C56,礼包中转!$I$6:$I$23,礼包中转!$G$6:$G$23)</f>
        <v>[0,-1]</v>
      </c>
      <c r="F56" s="5">
        <f>_xlfn.XLOOKUP(C56,礼包中转!$I$6:$I$23,礼包中转!$E$6:$E$23)</f>
        <v>401</v>
      </c>
      <c r="G56" s="5" t="str">
        <f>_xlfn.XLOOKUP(C56,礼包中转!$I$6:$I$23,礼包中转!$D$6:$D$23)</f>
        <v>PushEverythingBagDesc1701</v>
      </c>
      <c r="H56" s="5" t="str">
        <f>_xlfn.XLOOKUP(C56,礼包中转!$I$6:$I$23,礼包中转!$F$6:$F$23)</f>
        <v>PushEverythingBag1701</v>
      </c>
      <c r="I56" s="5">
        <v>1200</v>
      </c>
      <c r="J56" s="5">
        <f>60*60*2</f>
        <v>7200</v>
      </c>
      <c r="K56" s="5">
        <f>_xlfn.XLOOKUP(C56,礼包中转!$I$6:$I$23,礼包中转!$H$6:$H$23)</f>
        <v>1701</v>
      </c>
      <c r="L56" s="5" t="str">
        <f>_xlfn.XLOOKUP(C56,礼包中转!$I$6:$I$23,礼包中转!$L$6:$L$23,"[]")</f>
        <v>[{"ItemId":6007921999,"Num":1}]</v>
      </c>
      <c r="M56" s="26" t="str">
        <f>_xlfn.XLOOKUP(C56,礼包中转!$I$6:$I$23,礼包中转!$M$6:$M$23,"[]")</f>
        <v>[{"ItemId":10002,"Num":5},{"ItemId":50002,"Num":280},{"ItemId":50004,"Num":500000},{"ItemId":50005,"Num":200}]</v>
      </c>
    </row>
    <row r="57" spans="1:13" x14ac:dyDescent="0.15">
      <c r="A57" s="5">
        <f t="shared" ref="A57:A80" si="5">B57</f>
        <v>9990170102</v>
      </c>
      <c r="B57" s="5">
        <f>B56+1</f>
        <v>9990170102</v>
      </c>
      <c r="C57" s="5" t="s">
        <v>159</v>
      </c>
      <c r="D57" s="5" t="str">
        <f>条件中转!R35</f>
        <v>{"ConditionType":6,"Param":[140]}</v>
      </c>
      <c r="E57" s="5" t="str">
        <f>_xlfn.XLOOKUP(C57,礼包中转!$I$6:$I$23,礼包中转!$G$6:$G$23)</f>
        <v>[0,-1]</v>
      </c>
      <c r="F57" s="5">
        <f>_xlfn.XLOOKUP(C57,礼包中转!$I$6:$I$23,礼包中转!$E$6:$E$23)</f>
        <v>401</v>
      </c>
      <c r="G57" s="5" t="str">
        <f>_xlfn.XLOOKUP(C57,礼包中转!$I$6:$I$23,礼包中转!$D$6:$D$23)</f>
        <v>PushEverythingBagDesc1701</v>
      </c>
      <c r="H57" s="5" t="str">
        <f>_xlfn.XLOOKUP(C57,礼包中转!$I$6:$I$23,礼包中转!$F$6:$F$23)</f>
        <v>PushEverythingBag1701</v>
      </c>
      <c r="I57" s="5">
        <v>1200</v>
      </c>
      <c r="J57" s="5">
        <f t="shared" si="1"/>
        <v>7200</v>
      </c>
      <c r="K57" s="5">
        <f>_xlfn.XLOOKUP(C57,礼包中转!$I$6:$I$23,礼包中转!$H$6:$H$23)</f>
        <v>1701</v>
      </c>
      <c r="L57" s="5" t="str">
        <f>_xlfn.XLOOKUP(C57,礼包中转!$I$6:$I$23,礼包中转!$L$6:$L$23,"[]")</f>
        <v>[{"ItemId":6007921999,"Num":1}]</v>
      </c>
      <c r="M57" s="26" t="str">
        <f>_xlfn.XLOOKUP(C57,礼包中转!$I$6:$I$23,礼包中转!$M$6:$M$23,"[]")</f>
        <v>[{"ItemId":10002,"Num":5},{"ItemId":50002,"Num":280},{"ItemId":50004,"Num":500000},{"ItemId":50005,"Num":200}]</v>
      </c>
    </row>
    <row r="58" spans="1:13" x14ac:dyDescent="0.15">
      <c r="A58" s="5">
        <f t="shared" si="5"/>
        <v>9990170103</v>
      </c>
      <c r="B58" s="5">
        <f t="shared" ref="B58:B80" si="6">B57+1</f>
        <v>9990170103</v>
      </c>
      <c r="C58" s="5" t="s">
        <v>221</v>
      </c>
      <c r="D58" s="5" t="str">
        <f>条件中转!R36</f>
        <v>{"ConditionType":6,"Param":[190]}</v>
      </c>
      <c r="E58" s="5" t="str">
        <f>_xlfn.XLOOKUP(C58,礼包中转!$I$6:$I$23,礼包中转!$G$6:$G$23)</f>
        <v>[0,-1]</v>
      </c>
      <c r="F58" s="5">
        <f>_xlfn.XLOOKUP(C58,礼包中转!$I$6:$I$23,礼包中转!$E$6:$E$23)</f>
        <v>401</v>
      </c>
      <c r="G58" s="5" t="str">
        <f>_xlfn.XLOOKUP(C58,礼包中转!$I$6:$I$23,礼包中转!$D$6:$D$23)</f>
        <v>PushEverythingBagDesc1701</v>
      </c>
      <c r="H58" s="5" t="str">
        <f>_xlfn.XLOOKUP(C58,礼包中转!$I$6:$I$23,礼包中转!$F$6:$F$23)</f>
        <v>PushEverythingBag1701</v>
      </c>
      <c r="I58" s="5">
        <v>1200</v>
      </c>
      <c r="J58" s="5">
        <f t="shared" si="1"/>
        <v>7200</v>
      </c>
      <c r="K58" s="5">
        <f>_xlfn.XLOOKUP(C58,礼包中转!$I$6:$I$23,礼包中转!$H$6:$H$23)</f>
        <v>1701</v>
      </c>
      <c r="L58" s="5" t="str">
        <f>_xlfn.XLOOKUP(C58,礼包中转!$I$6:$I$23,礼包中转!$L$6:$L$23,"[]")</f>
        <v>[{"ItemId":6007921999,"Num":1}]</v>
      </c>
      <c r="M58" s="26" t="str">
        <f>_xlfn.XLOOKUP(C58,礼包中转!$I$6:$I$23,礼包中转!$M$6:$M$23,"[]")</f>
        <v>[{"ItemId":10002,"Num":5},{"ItemId":50002,"Num":280},{"ItemId":50004,"Num":500000},{"ItemId":50005,"Num":200}]</v>
      </c>
    </row>
    <row r="59" spans="1:13" x14ac:dyDescent="0.15">
      <c r="A59" s="5">
        <f t="shared" si="5"/>
        <v>9990170104</v>
      </c>
      <c r="B59" s="5">
        <f t="shared" si="6"/>
        <v>9990170104</v>
      </c>
      <c r="C59" s="5" t="s">
        <v>221</v>
      </c>
      <c r="D59" s="5" t="str">
        <f>条件中转!R37</f>
        <v>{"ConditionType":6,"Param":[240]}</v>
      </c>
      <c r="E59" s="5" t="str">
        <f>_xlfn.XLOOKUP(C59,礼包中转!$I$6:$I$23,礼包中转!$G$6:$G$23)</f>
        <v>[0,-1]</v>
      </c>
      <c r="F59" s="5">
        <f>_xlfn.XLOOKUP(C59,礼包中转!$I$6:$I$23,礼包中转!$E$6:$E$23)</f>
        <v>401</v>
      </c>
      <c r="G59" s="5" t="str">
        <f>_xlfn.XLOOKUP(C59,礼包中转!$I$6:$I$23,礼包中转!$D$6:$D$23)</f>
        <v>PushEverythingBagDesc1701</v>
      </c>
      <c r="H59" s="5" t="str">
        <f>_xlfn.XLOOKUP(C59,礼包中转!$I$6:$I$23,礼包中转!$F$6:$F$23)</f>
        <v>PushEverythingBag1701</v>
      </c>
      <c r="I59" s="5">
        <v>1200</v>
      </c>
      <c r="J59" s="5">
        <f t="shared" si="1"/>
        <v>7200</v>
      </c>
      <c r="K59" s="5">
        <f>_xlfn.XLOOKUP(C59,礼包中转!$I$6:$I$23,礼包中转!$H$6:$H$23)</f>
        <v>1701</v>
      </c>
      <c r="L59" s="5" t="str">
        <f>_xlfn.XLOOKUP(C59,礼包中转!$I$6:$I$23,礼包中转!$L$6:$L$23,"[]")</f>
        <v>[{"ItemId":6007921999,"Num":1}]</v>
      </c>
      <c r="M59" s="26" t="str">
        <f>_xlfn.XLOOKUP(C59,礼包中转!$I$6:$I$23,礼包中转!$M$6:$M$23,"[]")</f>
        <v>[{"ItemId":10002,"Num":5},{"ItemId":50002,"Num":280},{"ItemId":50004,"Num":500000},{"ItemId":50005,"Num":200}]</v>
      </c>
    </row>
    <row r="60" spans="1:13" x14ac:dyDescent="0.15">
      <c r="A60" s="5">
        <f t="shared" si="5"/>
        <v>9990170105</v>
      </c>
      <c r="B60" s="5">
        <f t="shared" si="6"/>
        <v>9990170105</v>
      </c>
      <c r="C60" s="5" t="s">
        <v>221</v>
      </c>
      <c r="D60" s="5" t="str">
        <f>条件中转!R38</f>
        <v>{"ConditionType":6,"Param":[290]}</v>
      </c>
      <c r="E60" s="5" t="str">
        <f>_xlfn.XLOOKUP(C60,礼包中转!$I$6:$I$23,礼包中转!$G$6:$G$23)</f>
        <v>[0,-1]</v>
      </c>
      <c r="F60" s="5">
        <f>_xlfn.XLOOKUP(C60,礼包中转!$I$6:$I$23,礼包中转!$E$6:$E$23)</f>
        <v>401</v>
      </c>
      <c r="G60" s="5" t="str">
        <f>_xlfn.XLOOKUP(C60,礼包中转!$I$6:$I$23,礼包中转!$D$6:$D$23)</f>
        <v>PushEverythingBagDesc1701</v>
      </c>
      <c r="H60" s="5" t="str">
        <f>_xlfn.XLOOKUP(C60,礼包中转!$I$6:$I$23,礼包中转!$F$6:$F$23)</f>
        <v>PushEverythingBag1701</v>
      </c>
      <c r="I60" s="5">
        <v>1200</v>
      </c>
      <c r="J60" s="5">
        <f t="shared" si="1"/>
        <v>7200</v>
      </c>
      <c r="K60" s="5">
        <f>_xlfn.XLOOKUP(C60,礼包中转!$I$6:$I$23,礼包中转!$H$6:$H$23)</f>
        <v>1701</v>
      </c>
      <c r="L60" s="5" t="str">
        <f>_xlfn.XLOOKUP(C60,礼包中转!$I$6:$I$23,礼包中转!$L$6:$L$23,"[]")</f>
        <v>[{"ItemId":6007921999,"Num":1}]</v>
      </c>
      <c r="M60" s="26" t="str">
        <f>_xlfn.XLOOKUP(C60,礼包中转!$I$6:$I$23,礼包中转!$M$6:$M$23,"[]")</f>
        <v>[{"ItemId":10002,"Num":5},{"ItemId":50002,"Num":280},{"ItemId":50004,"Num":500000},{"ItemId":50005,"Num":200}]</v>
      </c>
    </row>
    <row r="61" spans="1:13" x14ac:dyDescent="0.15">
      <c r="A61" s="5">
        <f t="shared" si="5"/>
        <v>9990170106</v>
      </c>
      <c r="B61" s="5">
        <f t="shared" si="6"/>
        <v>9990170106</v>
      </c>
      <c r="C61" s="5" t="s">
        <v>221</v>
      </c>
      <c r="D61" s="5" t="str">
        <f>条件中转!R39</f>
        <v>{"ConditionType":6,"Param":[340]}</v>
      </c>
      <c r="E61" s="5" t="str">
        <f>_xlfn.XLOOKUP(C61,礼包中转!$I$6:$I$23,礼包中转!$G$6:$G$23)</f>
        <v>[0,-1]</v>
      </c>
      <c r="F61" s="5">
        <f>_xlfn.XLOOKUP(C61,礼包中转!$I$6:$I$23,礼包中转!$E$6:$E$23)</f>
        <v>401</v>
      </c>
      <c r="G61" s="5" t="str">
        <f>_xlfn.XLOOKUP(C61,礼包中转!$I$6:$I$23,礼包中转!$D$6:$D$23)</f>
        <v>PushEverythingBagDesc1701</v>
      </c>
      <c r="H61" s="5" t="str">
        <f>_xlfn.XLOOKUP(C61,礼包中转!$I$6:$I$23,礼包中转!$F$6:$F$23)</f>
        <v>PushEverythingBag1701</v>
      </c>
      <c r="I61" s="5">
        <v>1200</v>
      </c>
      <c r="J61" s="5">
        <f t="shared" si="1"/>
        <v>7200</v>
      </c>
      <c r="K61" s="5">
        <f>_xlfn.XLOOKUP(C61,礼包中转!$I$6:$I$23,礼包中转!$H$6:$H$23)</f>
        <v>1701</v>
      </c>
      <c r="L61" s="5" t="str">
        <f>_xlfn.XLOOKUP(C61,礼包中转!$I$6:$I$23,礼包中转!$L$6:$L$23,"[]")</f>
        <v>[{"ItemId":6007921999,"Num":1}]</v>
      </c>
      <c r="M61" s="26" t="str">
        <f>_xlfn.XLOOKUP(C61,礼包中转!$I$6:$I$23,礼包中转!$M$6:$M$23,"[]")</f>
        <v>[{"ItemId":10002,"Num":5},{"ItemId":50002,"Num":280},{"ItemId":50004,"Num":500000},{"ItemId":50005,"Num":200}]</v>
      </c>
    </row>
    <row r="62" spans="1:13" x14ac:dyDescent="0.15">
      <c r="A62" s="5">
        <f t="shared" si="5"/>
        <v>9990170107</v>
      </c>
      <c r="B62" s="5">
        <f t="shared" si="6"/>
        <v>9990170107</v>
      </c>
      <c r="C62" s="5" t="s">
        <v>221</v>
      </c>
      <c r="D62" s="5" t="str">
        <f>条件中转!R40</f>
        <v>{"ConditionType":6,"Param":[390]}</v>
      </c>
      <c r="E62" s="5" t="str">
        <f>_xlfn.XLOOKUP(C62,礼包中转!$I$6:$I$23,礼包中转!$G$6:$G$23)</f>
        <v>[0,-1]</v>
      </c>
      <c r="F62" s="5">
        <f>_xlfn.XLOOKUP(C62,礼包中转!$I$6:$I$23,礼包中转!$E$6:$E$23)</f>
        <v>401</v>
      </c>
      <c r="G62" s="5" t="str">
        <f>_xlfn.XLOOKUP(C62,礼包中转!$I$6:$I$23,礼包中转!$D$6:$D$23)</f>
        <v>PushEverythingBagDesc1701</v>
      </c>
      <c r="H62" s="5" t="str">
        <f>_xlfn.XLOOKUP(C62,礼包中转!$I$6:$I$23,礼包中转!$F$6:$F$23)</f>
        <v>PushEverythingBag1701</v>
      </c>
      <c r="I62" s="5">
        <v>1200</v>
      </c>
      <c r="J62" s="5">
        <f t="shared" si="1"/>
        <v>7200</v>
      </c>
      <c r="K62" s="5">
        <f>_xlfn.XLOOKUP(C62,礼包中转!$I$6:$I$23,礼包中转!$H$6:$H$23)</f>
        <v>1701</v>
      </c>
      <c r="L62" s="5" t="str">
        <f>_xlfn.XLOOKUP(C62,礼包中转!$I$6:$I$23,礼包中转!$L$6:$L$23,"[]")</f>
        <v>[{"ItemId":6007921999,"Num":1}]</v>
      </c>
      <c r="M62" s="26" t="str">
        <f>_xlfn.XLOOKUP(C62,礼包中转!$I$6:$I$23,礼包中转!$M$6:$M$23,"[]")</f>
        <v>[{"ItemId":10002,"Num":5},{"ItemId":50002,"Num":280},{"ItemId":50004,"Num":500000},{"ItemId":50005,"Num":200}]</v>
      </c>
    </row>
    <row r="63" spans="1:13" x14ac:dyDescent="0.15">
      <c r="A63" s="5">
        <f t="shared" si="5"/>
        <v>9990170108</v>
      </c>
      <c r="B63" s="5">
        <f t="shared" si="6"/>
        <v>9990170108</v>
      </c>
      <c r="C63" s="5" t="s">
        <v>221</v>
      </c>
      <c r="D63" s="5" t="str">
        <f>条件中转!R41</f>
        <v>{"ConditionType":6,"Param":[440]}</v>
      </c>
      <c r="E63" s="5" t="str">
        <f>_xlfn.XLOOKUP(C63,礼包中转!$I$6:$I$23,礼包中转!$G$6:$G$23)</f>
        <v>[0,-1]</v>
      </c>
      <c r="F63" s="5">
        <f>_xlfn.XLOOKUP(C63,礼包中转!$I$6:$I$23,礼包中转!$E$6:$E$23)</f>
        <v>401</v>
      </c>
      <c r="G63" s="5" t="str">
        <f>_xlfn.XLOOKUP(C63,礼包中转!$I$6:$I$23,礼包中转!$D$6:$D$23)</f>
        <v>PushEverythingBagDesc1701</v>
      </c>
      <c r="H63" s="5" t="str">
        <f>_xlfn.XLOOKUP(C63,礼包中转!$I$6:$I$23,礼包中转!$F$6:$F$23)</f>
        <v>PushEverythingBag1701</v>
      </c>
      <c r="I63" s="5">
        <v>1200</v>
      </c>
      <c r="J63" s="5">
        <f t="shared" si="1"/>
        <v>7200</v>
      </c>
      <c r="K63" s="5">
        <f>_xlfn.XLOOKUP(C63,礼包中转!$I$6:$I$23,礼包中转!$H$6:$H$23)</f>
        <v>1701</v>
      </c>
      <c r="L63" s="5" t="str">
        <f>_xlfn.XLOOKUP(C63,礼包中转!$I$6:$I$23,礼包中转!$L$6:$L$23,"[]")</f>
        <v>[{"ItemId":6007921999,"Num":1}]</v>
      </c>
      <c r="M63" s="26" t="str">
        <f>_xlfn.XLOOKUP(C63,礼包中转!$I$6:$I$23,礼包中转!$M$6:$M$23,"[]")</f>
        <v>[{"ItemId":10002,"Num":5},{"ItemId":50002,"Num":280},{"ItemId":50004,"Num":500000},{"ItemId":50005,"Num":200}]</v>
      </c>
    </row>
    <row r="64" spans="1:13" x14ac:dyDescent="0.15">
      <c r="A64" s="5">
        <f t="shared" si="5"/>
        <v>9990170109</v>
      </c>
      <c r="B64" s="5">
        <f t="shared" si="6"/>
        <v>9990170109</v>
      </c>
      <c r="C64" s="5" t="s">
        <v>221</v>
      </c>
      <c r="D64" s="5" t="str">
        <f>条件中转!R42</f>
        <v>{"ConditionType":6,"Param":[520]}</v>
      </c>
      <c r="E64" s="5" t="str">
        <f>_xlfn.XLOOKUP(C64,礼包中转!$I$6:$I$23,礼包中转!$G$6:$G$23)</f>
        <v>[0,-1]</v>
      </c>
      <c r="F64" s="5">
        <f>_xlfn.XLOOKUP(C64,礼包中转!$I$6:$I$23,礼包中转!$E$6:$E$23)</f>
        <v>401</v>
      </c>
      <c r="G64" s="5" t="str">
        <f>_xlfn.XLOOKUP(C64,礼包中转!$I$6:$I$23,礼包中转!$D$6:$D$23)</f>
        <v>PushEverythingBagDesc1701</v>
      </c>
      <c r="H64" s="5" t="str">
        <f>_xlfn.XLOOKUP(C64,礼包中转!$I$6:$I$23,礼包中转!$F$6:$F$23)</f>
        <v>PushEverythingBag1701</v>
      </c>
      <c r="I64" s="5">
        <v>1200</v>
      </c>
      <c r="J64" s="5">
        <f t="shared" si="1"/>
        <v>7200</v>
      </c>
      <c r="K64" s="5">
        <f>_xlfn.XLOOKUP(C64,礼包中转!$I$6:$I$23,礼包中转!$H$6:$H$23)</f>
        <v>1701</v>
      </c>
      <c r="L64" s="5" t="str">
        <f>_xlfn.XLOOKUP(C64,礼包中转!$I$6:$I$23,礼包中转!$L$6:$L$23,"[]")</f>
        <v>[{"ItemId":6007921999,"Num":1}]</v>
      </c>
      <c r="M64" s="26" t="str">
        <f>_xlfn.XLOOKUP(C64,礼包中转!$I$6:$I$23,礼包中转!$M$6:$M$23,"[]")</f>
        <v>[{"ItemId":10002,"Num":5},{"ItemId":50002,"Num":280},{"ItemId":50004,"Num":500000},{"ItemId":50005,"Num":200}]</v>
      </c>
    </row>
    <row r="65" spans="1:13" x14ac:dyDescent="0.15">
      <c r="A65" s="5">
        <f t="shared" si="5"/>
        <v>9990170110</v>
      </c>
      <c r="B65" s="5">
        <f t="shared" si="6"/>
        <v>9990170110</v>
      </c>
      <c r="C65" s="5" t="s">
        <v>221</v>
      </c>
      <c r="D65" s="5" t="str">
        <f>条件中转!R43</f>
        <v>{"ConditionType":6,"Param":[600]}</v>
      </c>
      <c r="E65" s="5" t="str">
        <f>_xlfn.XLOOKUP(C65,礼包中转!$I$6:$I$23,礼包中转!$G$6:$G$23)</f>
        <v>[0,-1]</v>
      </c>
      <c r="F65" s="5">
        <f>_xlfn.XLOOKUP(C65,礼包中转!$I$6:$I$23,礼包中转!$E$6:$E$23)</f>
        <v>401</v>
      </c>
      <c r="G65" s="5" t="str">
        <f>_xlfn.XLOOKUP(C65,礼包中转!$I$6:$I$23,礼包中转!$D$6:$D$23)</f>
        <v>PushEverythingBagDesc1701</v>
      </c>
      <c r="H65" s="5" t="str">
        <f>_xlfn.XLOOKUP(C65,礼包中转!$I$6:$I$23,礼包中转!$F$6:$F$23)</f>
        <v>PushEverythingBag1701</v>
      </c>
      <c r="I65" s="5">
        <v>1200</v>
      </c>
      <c r="J65" s="5">
        <f t="shared" si="1"/>
        <v>7200</v>
      </c>
      <c r="K65" s="5">
        <f>_xlfn.XLOOKUP(C65,礼包中转!$I$6:$I$23,礼包中转!$H$6:$H$23)</f>
        <v>1701</v>
      </c>
      <c r="L65" s="5" t="str">
        <f>_xlfn.XLOOKUP(C65,礼包中转!$I$6:$I$23,礼包中转!$L$6:$L$23,"[]")</f>
        <v>[{"ItemId":6007921999,"Num":1}]</v>
      </c>
      <c r="M65" s="26" t="str">
        <f>_xlfn.XLOOKUP(C65,礼包中转!$I$6:$I$23,礼包中转!$M$6:$M$23,"[]")</f>
        <v>[{"ItemId":10002,"Num":5},{"ItemId":50002,"Num":280},{"ItemId":50004,"Num":500000},{"ItemId":50005,"Num":200}]</v>
      </c>
    </row>
    <row r="66" spans="1:13" x14ac:dyDescent="0.15">
      <c r="A66" s="5">
        <f t="shared" si="5"/>
        <v>9990170111</v>
      </c>
      <c r="B66" s="5">
        <f t="shared" si="6"/>
        <v>9990170111</v>
      </c>
      <c r="C66" s="5" t="s">
        <v>221</v>
      </c>
      <c r="D66" s="5" t="str">
        <f>条件中转!R44</f>
        <v>{"ConditionType":6,"Param":[680]}</v>
      </c>
      <c r="E66" s="5" t="str">
        <f>_xlfn.XLOOKUP(C66,礼包中转!$I$6:$I$23,礼包中转!$G$6:$G$23)</f>
        <v>[0,-1]</v>
      </c>
      <c r="F66" s="5">
        <f>_xlfn.XLOOKUP(C66,礼包中转!$I$6:$I$23,礼包中转!$E$6:$E$23)</f>
        <v>401</v>
      </c>
      <c r="G66" s="5" t="str">
        <f>_xlfn.XLOOKUP(C66,礼包中转!$I$6:$I$23,礼包中转!$D$6:$D$23)</f>
        <v>PushEverythingBagDesc1701</v>
      </c>
      <c r="H66" s="5" t="str">
        <f>_xlfn.XLOOKUP(C66,礼包中转!$I$6:$I$23,礼包中转!$F$6:$F$23)</f>
        <v>PushEverythingBag1701</v>
      </c>
      <c r="I66" s="5">
        <v>1200</v>
      </c>
      <c r="J66" s="5">
        <f t="shared" si="1"/>
        <v>7200</v>
      </c>
      <c r="K66" s="5">
        <f>_xlfn.XLOOKUP(C66,礼包中转!$I$6:$I$23,礼包中转!$H$6:$H$23)</f>
        <v>1701</v>
      </c>
      <c r="L66" s="5" t="str">
        <f>_xlfn.XLOOKUP(C66,礼包中转!$I$6:$I$23,礼包中转!$L$6:$L$23,"[]")</f>
        <v>[{"ItemId":6007921999,"Num":1}]</v>
      </c>
      <c r="M66" s="26" t="str">
        <f>_xlfn.XLOOKUP(C66,礼包中转!$I$6:$I$23,礼包中转!$M$6:$M$23,"[]")</f>
        <v>[{"ItemId":10002,"Num":5},{"ItemId":50002,"Num":280},{"ItemId":50004,"Num":500000},{"ItemId":50005,"Num":200}]</v>
      </c>
    </row>
    <row r="67" spans="1:13" x14ac:dyDescent="0.15">
      <c r="A67" s="5">
        <f t="shared" si="5"/>
        <v>9990170112</v>
      </c>
      <c r="B67" s="5">
        <f t="shared" si="6"/>
        <v>9990170112</v>
      </c>
      <c r="C67" s="5" t="s">
        <v>221</v>
      </c>
      <c r="D67" s="5" t="str">
        <f>条件中转!R45</f>
        <v>{"ConditionType":6,"Param":[760]}</v>
      </c>
      <c r="E67" s="5" t="str">
        <f>_xlfn.XLOOKUP(C67,礼包中转!$I$6:$I$23,礼包中转!$G$6:$G$23)</f>
        <v>[0,-1]</v>
      </c>
      <c r="F67" s="5">
        <f>_xlfn.XLOOKUP(C67,礼包中转!$I$6:$I$23,礼包中转!$E$6:$E$23)</f>
        <v>401</v>
      </c>
      <c r="G67" s="5" t="str">
        <f>_xlfn.XLOOKUP(C67,礼包中转!$I$6:$I$23,礼包中转!$D$6:$D$23)</f>
        <v>PushEverythingBagDesc1701</v>
      </c>
      <c r="H67" s="5" t="str">
        <f>_xlfn.XLOOKUP(C67,礼包中转!$I$6:$I$23,礼包中转!$F$6:$F$23)</f>
        <v>PushEverythingBag1701</v>
      </c>
      <c r="I67" s="5">
        <v>1200</v>
      </c>
      <c r="J67" s="5">
        <f t="shared" si="1"/>
        <v>7200</v>
      </c>
      <c r="K67" s="5">
        <f>_xlfn.XLOOKUP(C67,礼包中转!$I$6:$I$23,礼包中转!$H$6:$H$23)</f>
        <v>1701</v>
      </c>
      <c r="L67" s="5" t="str">
        <f>_xlfn.XLOOKUP(C67,礼包中转!$I$6:$I$23,礼包中转!$L$6:$L$23,"[]")</f>
        <v>[{"ItemId":6007921999,"Num":1}]</v>
      </c>
      <c r="M67" s="26" t="str">
        <f>_xlfn.XLOOKUP(C67,礼包中转!$I$6:$I$23,礼包中转!$M$6:$M$23,"[]")</f>
        <v>[{"ItemId":10002,"Num":5},{"ItemId":50002,"Num":280},{"ItemId":50004,"Num":500000},{"ItemId":50005,"Num":200}]</v>
      </c>
    </row>
    <row r="68" spans="1:13" x14ac:dyDescent="0.15">
      <c r="A68" s="5">
        <f t="shared" si="5"/>
        <v>9990170113</v>
      </c>
      <c r="B68" s="5">
        <f t="shared" si="6"/>
        <v>9990170113</v>
      </c>
      <c r="C68" s="5" t="s">
        <v>221</v>
      </c>
      <c r="D68" s="5" t="str">
        <f>条件中转!R46</f>
        <v>{"ConditionType":6,"Param":[840]}</v>
      </c>
      <c r="E68" s="5" t="str">
        <f>_xlfn.XLOOKUP(C68,礼包中转!$I$6:$I$23,礼包中转!$G$6:$G$23)</f>
        <v>[0,-1]</v>
      </c>
      <c r="F68" s="5">
        <f>_xlfn.XLOOKUP(C68,礼包中转!$I$6:$I$23,礼包中转!$E$6:$E$23)</f>
        <v>401</v>
      </c>
      <c r="G68" s="5" t="str">
        <f>_xlfn.XLOOKUP(C68,礼包中转!$I$6:$I$23,礼包中转!$D$6:$D$23)</f>
        <v>PushEverythingBagDesc1701</v>
      </c>
      <c r="H68" s="5" t="str">
        <f>_xlfn.XLOOKUP(C68,礼包中转!$I$6:$I$23,礼包中转!$F$6:$F$23)</f>
        <v>PushEverythingBag1701</v>
      </c>
      <c r="I68" s="5">
        <v>1200</v>
      </c>
      <c r="J68" s="5">
        <f t="shared" si="1"/>
        <v>7200</v>
      </c>
      <c r="K68" s="5">
        <f>_xlfn.XLOOKUP(C68,礼包中转!$I$6:$I$23,礼包中转!$H$6:$H$23)</f>
        <v>1701</v>
      </c>
      <c r="L68" s="5" t="str">
        <f>_xlfn.XLOOKUP(C68,礼包中转!$I$6:$I$23,礼包中转!$L$6:$L$23,"[]")</f>
        <v>[{"ItemId":6007921999,"Num":1}]</v>
      </c>
      <c r="M68" s="26" t="str">
        <f>_xlfn.XLOOKUP(C68,礼包中转!$I$6:$I$23,礼包中转!$M$6:$M$23,"[]")</f>
        <v>[{"ItemId":10002,"Num":5},{"ItemId":50002,"Num":280},{"ItemId":50004,"Num":500000},{"ItemId":50005,"Num":200}]</v>
      </c>
    </row>
    <row r="69" spans="1:13" x14ac:dyDescent="0.15">
      <c r="A69" s="5">
        <f t="shared" si="5"/>
        <v>9990170114</v>
      </c>
      <c r="B69" s="5">
        <f t="shared" si="6"/>
        <v>9990170114</v>
      </c>
      <c r="C69" s="5" t="s">
        <v>221</v>
      </c>
      <c r="D69" s="5" t="str">
        <f>条件中转!R47</f>
        <v>{"ConditionType":6,"Param":[920]}</v>
      </c>
      <c r="E69" s="5" t="str">
        <f>_xlfn.XLOOKUP(C69,礼包中转!$I$6:$I$23,礼包中转!$G$6:$G$23)</f>
        <v>[0,-1]</v>
      </c>
      <c r="F69" s="5">
        <f>_xlfn.XLOOKUP(C69,礼包中转!$I$6:$I$23,礼包中转!$E$6:$E$23)</f>
        <v>401</v>
      </c>
      <c r="G69" s="5" t="str">
        <f>_xlfn.XLOOKUP(C69,礼包中转!$I$6:$I$23,礼包中转!$D$6:$D$23)</f>
        <v>PushEverythingBagDesc1701</v>
      </c>
      <c r="H69" s="5" t="str">
        <f>_xlfn.XLOOKUP(C69,礼包中转!$I$6:$I$23,礼包中转!$F$6:$F$23)</f>
        <v>PushEverythingBag1701</v>
      </c>
      <c r="I69" s="5">
        <v>1200</v>
      </c>
      <c r="J69" s="5">
        <f t="shared" si="1"/>
        <v>7200</v>
      </c>
      <c r="K69" s="5">
        <f>_xlfn.XLOOKUP(C69,礼包中转!$I$6:$I$23,礼包中转!$H$6:$H$23)</f>
        <v>1701</v>
      </c>
      <c r="L69" s="5" t="str">
        <f>_xlfn.XLOOKUP(C69,礼包中转!$I$6:$I$23,礼包中转!$L$6:$L$23,"[]")</f>
        <v>[{"ItemId":6007921999,"Num":1}]</v>
      </c>
      <c r="M69" s="26" t="str">
        <f>_xlfn.XLOOKUP(C69,礼包中转!$I$6:$I$23,礼包中转!$M$6:$M$23,"[]")</f>
        <v>[{"ItemId":10002,"Num":5},{"ItemId":50002,"Num":280},{"ItemId":50004,"Num":500000},{"ItemId":50005,"Num":200}]</v>
      </c>
    </row>
    <row r="70" spans="1:13" x14ac:dyDescent="0.15">
      <c r="A70" s="5">
        <f t="shared" si="5"/>
        <v>9990170115</v>
      </c>
      <c r="B70" s="5">
        <f t="shared" si="6"/>
        <v>9990170115</v>
      </c>
      <c r="C70" s="5" t="s">
        <v>221</v>
      </c>
      <c r="D70" s="5" t="str">
        <f>条件中转!R48</f>
        <v>{"ConditionType":6,"Param":[1000]}</v>
      </c>
      <c r="E70" s="5" t="str">
        <f>_xlfn.XLOOKUP(C70,礼包中转!$I$6:$I$23,礼包中转!$G$6:$G$23)</f>
        <v>[0,-1]</v>
      </c>
      <c r="F70" s="5">
        <f>_xlfn.XLOOKUP(C70,礼包中转!$I$6:$I$23,礼包中转!$E$6:$E$23)</f>
        <v>401</v>
      </c>
      <c r="G70" s="5" t="str">
        <f>_xlfn.XLOOKUP(C70,礼包中转!$I$6:$I$23,礼包中转!$D$6:$D$23)</f>
        <v>PushEverythingBagDesc1701</v>
      </c>
      <c r="H70" s="5" t="str">
        <f>_xlfn.XLOOKUP(C70,礼包中转!$I$6:$I$23,礼包中转!$F$6:$F$23)</f>
        <v>PushEverythingBag1701</v>
      </c>
      <c r="I70" s="5">
        <v>1200</v>
      </c>
      <c r="J70" s="5">
        <f t="shared" si="1"/>
        <v>7200</v>
      </c>
      <c r="K70" s="5">
        <f>_xlfn.XLOOKUP(C70,礼包中转!$I$6:$I$23,礼包中转!$H$6:$H$23)</f>
        <v>1701</v>
      </c>
      <c r="L70" s="5" t="str">
        <f>_xlfn.XLOOKUP(C70,礼包中转!$I$6:$I$23,礼包中转!$L$6:$L$23,"[]")</f>
        <v>[{"ItemId":6007921999,"Num":1}]</v>
      </c>
      <c r="M70" s="26" t="str">
        <f>_xlfn.XLOOKUP(C70,礼包中转!$I$6:$I$23,礼包中转!$M$6:$M$23,"[]")</f>
        <v>[{"ItemId":10002,"Num":5},{"ItemId":50002,"Num":280},{"ItemId":50004,"Num":500000},{"ItemId":50005,"Num":200}]</v>
      </c>
    </row>
    <row r="71" spans="1:13" x14ac:dyDescent="0.15">
      <c r="A71" s="5">
        <f t="shared" si="5"/>
        <v>9990170116</v>
      </c>
      <c r="B71" s="5">
        <f t="shared" si="6"/>
        <v>9990170116</v>
      </c>
      <c r="C71" s="5" t="s">
        <v>221</v>
      </c>
      <c r="D71" s="5" t="str">
        <f>条件中转!R49</f>
        <v>{"ConditionType":6,"Param":[1080]}</v>
      </c>
      <c r="E71" s="5" t="str">
        <f>_xlfn.XLOOKUP(C71,礼包中转!$I$6:$I$23,礼包中转!$G$6:$G$23)</f>
        <v>[0,-1]</v>
      </c>
      <c r="F71" s="5">
        <f>_xlfn.XLOOKUP(C71,礼包中转!$I$6:$I$23,礼包中转!$E$6:$E$23)</f>
        <v>401</v>
      </c>
      <c r="G71" s="5" t="str">
        <f>_xlfn.XLOOKUP(C71,礼包中转!$I$6:$I$23,礼包中转!$D$6:$D$23)</f>
        <v>PushEverythingBagDesc1701</v>
      </c>
      <c r="H71" s="5" t="str">
        <f>_xlfn.XLOOKUP(C71,礼包中转!$I$6:$I$23,礼包中转!$F$6:$F$23)</f>
        <v>PushEverythingBag1701</v>
      </c>
      <c r="I71" s="5">
        <v>1200</v>
      </c>
      <c r="J71" s="5">
        <f t="shared" ref="J71:J105" si="7">60*60*2</f>
        <v>7200</v>
      </c>
      <c r="K71" s="5">
        <f>_xlfn.XLOOKUP(C71,礼包中转!$I$6:$I$23,礼包中转!$H$6:$H$23)</f>
        <v>1701</v>
      </c>
      <c r="L71" s="5" t="str">
        <f>_xlfn.XLOOKUP(C71,礼包中转!$I$6:$I$23,礼包中转!$L$6:$L$23,"[]")</f>
        <v>[{"ItemId":6007921999,"Num":1}]</v>
      </c>
      <c r="M71" s="26" t="str">
        <f>_xlfn.XLOOKUP(C71,礼包中转!$I$6:$I$23,礼包中转!$M$6:$M$23,"[]")</f>
        <v>[{"ItemId":10002,"Num":5},{"ItemId":50002,"Num":280},{"ItemId":50004,"Num":500000},{"ItemId":50005,"Num":200}]</v>
      </c>
    </row>
    <row r="72" spans="1:13" x14ac:dyDescent="0.15">
      <c r="A72" s="5">
        <f t="shared" si="5"/>
        <v>9990170117</v>
      </c>
      <c r="B72" s="5">
        <f t="shared" si="6"/>
        <v>9990170117</v>
      </c>
      <c r="C72" s="5" t="s">
        <v>221</v>
      </c>
      <c r="D72" s="5" t="str">
        <f>条件中转!R50</f>
        <v>{"ConditionType":6,"Param":[1160]}</v>
      </c>
      <c r="E72" s="5" t="str">
        <f>_xlfn.XLOOKUP(C72,礼包中转!$I$6:$I$23,礼包中转!$G$6:$G$23)</f>
        <v>[0,-1]</v>
      </c>
      <c r="F72" s="5">
        <f>_xlfn.XLOOKUP(C72,礼包中转!$I$6:$I$23,礼包中转!$E$6:$E$23)</f>
        <v>401</v>
      </c>
      <c r="G72" s="5" t="str">
        <f>_xlfn.XLOOKUP(C72,礼包中转!$I$6:$I$23,礼包中转!$D$6:$D$23)</f>
        <v>PushEverythingBagDesc1701</v>
      </c>
      <c r="H72" s="5" t="str">
        <f>_xlfn.XLOOKUP(C72,礼包中转!$I$6:$I$23,礼包中转!$F$6:$F$23)</f>
        <v>PushEverythingBag1701</v>
      </c>
      <c r="I72" s="5">
        <v>1200</v>
      </c>
      <c r="J72" s="5">
        <f t="shared" si="7"/>
        <v>7200</v>
      </c>
      <c r="K72" s="5">
        <f>_xlfn.XLOOKUP(C72,礼包中转!$I$6:$I$23,礼包中转!$H$6:$H$23)</f>
        <v>1701</v>
      </c>
      <c r="L72" s="5" t="str">
        <f>_xlfn.XLOOKUP(C72,礼包中转!$I$6:$I$23,礼包中转!$L$6:$L$23,"[]")</f>
        <v>[{"ItemId":6007921999,"Num":1}]</v>
      </c>
      <c r="M72" s="26" t="str">
        <f>_xlfn.XLOOKUP(C72,礼包中转!$I$6:$I$23,礼包中转!$M$6:$M$23,"[]")</f>
        <v>[{"ItemId":10002,"Num":5},{"ItemId":50002,"Num":280},{"ItemId":50004,"Num":500000},{"ItemId":50005,"Num":200}]</v>
      </c>
    </row>
    <row r="73" spans="1:13" x14ac:dyDescent="0.15">
      <c r="A73" s="5">
        <f t="shared" si="5"/>
        <v>9990170118</v>
      </c>
      <c r="B73" s="5">
        <f t="shared" si="6"/>
        <v>9990170118</v>
      </c>
      <c r="C73" s="5" t="s">
        <v>221</v>
      </c>
      <c r="D73" s="5" t="str">
        <f>条件中转!R51</f>
        <v>{"ConditionType":6,"Param":[1240]}</v>
      </c>
      <c r="E73" s="5" t="str">
        <f>_xlfn.XLOOKUP(C73,礼包中转!$I$6:$I$23,礼包中转!$G$6:$G$23)</f>
        <v>[0,-1]</v>
      </c>
      <c r="F73" s="5">
        <f>_xlfn.XLOOKUP(C73,礼包中转!$I$6:$I$23,礼包中转!$E$6:$E$23)</f>
        <v>401</v>
      </c>
      <c r="G73" s="5" t="str">
        <f>_xlfn.XLOOKUP(C73,礼包中转!$I$6:$I$23,礼包中转!$D$6:$D$23)</f>
        <v>PushEverythingBagDesc1701</v>
      </c>
      <c r="H73" s="5" t="str">
        <f>_xlfn.XLOOKUP(C73,礼包中转!$I$6:$I$23,礼包中转!$F$6:$F$23)</f>
        <v>PushEverythingBag1701</v>
      </c>
      <c r="I73" s="5">
        <v>1200</v>
      </c>
      <c r="J73" s="5">
        <f t="shared" si="7"/>
        <v>7200</v>
      </c>
      <c r="K73" s="5">
        <f>_xlfn.XLOOKUP(C73,礼包中转!$I$6:$I$23,礼包中转!$H$6:$H$23)</f>
        <v>1701</v>
      </c>
      <c r="L73" s="5" t="str">
        <f>_xlfn.XLOOKUP(C73,礼包中转!$I$6:$I$23,礼包中转!$L$6:$L$23,"[]")</f>
        <v>[{"ItemId":6007921999,"Num":1}]</v>
      </c>
      <c r="M73" s="26" t="str">
        <f>_xlfn.XLOOKUP(C73,礼包中转!$I$6:$I$23,礼包中转!$M$6:$M$23,"[]")</f>
        <v>[{"ItemId":10002,"Num":5},{"ItemId":50002,"Num":280},{"ItemId":50004,"Num":500000},{"ItemId":50005,"Num":200}]</v>
      </c>
    </row>
    <row r="74" spans="1:13" x14ac:dyDescent="0.15">
      <c r="A74" s="5">
        <f t="shared" si="5"/>
        <v>9990170119</v>
      </c>
      <c r="B74" s="5">
        <f t="shared" si="6"/>
        <v>9990170119</v>
      </c>
      <c r="C74" s="5" t="s">
        <v>221</v>
      </c>
      <c r="D74" s="5" t="str">
        <f>条件中转!R52</f>
        <v>{"ConditionType":6,"Param":[1320]}</v>
      </c>
      <c r="E74" s="5" t="str">
        <f>_xlfn.XLOOKUP(C74,礼包中转!$I$6:$I$23,礼包中转!$G$6:$G$23)</f>
        <v>[0,-1]</v>
      </c>
      <c r="F74" s="5">
        <f>_xlfn.XLOOKUP(C74,礼包中转!$I$6:$I$23,礼包中转!$E$6:$E$23)</f>
        <v>401</v>
      </c>
      <c r="G74" s="5" t="str">
        <f>_xlfn.XLOOKUP(C74,礼包中转!$I$6:$I$23,礼包中转!$D$6:$D$23)</f>
        <v>PushEverythingBagDesc1701</v>
      </c>
      <c r="H74" s="5" t="str">
        <f>_xlfn.XLOOKUP(C74,礼包中转!$I$6:$I$23,礼包中转!$F$6:$F$23)</f>
        <v>PushEverythingBag1701</v>
      </c>
      <c r="I74" s="5">
        <v>1200</v>
      </c>
      <c r="J74" s="5">
        <f t="shared" si="7"/>
        <v>7200</v>
      </c>
      <c r="K74" s="5">
        <f>_xlfn.XLOOKUP(C74,礼包中转!$I$6:$I$23,礼包中转!$H$6:$H$23)</f>
        <v>1701</v>
      </c>
      <c r="L74" s="5" t="str">
        <f>_xlfn.XLOOKUP(C74,礼包中转!$I$6:$I$23,礼包中转!$L$6:$L$23,"[]")</f>
        <v>[{"ItemId":6007921999,"Num":1}]</v>
      </c>
      <c r="M74" s="26" t="str">
        <f>_xlfn.XLOOKUP(C74,礼包中转!$I$6:$I$23,礼包中转!$M$6:$M$23,"[]")</f>
        <v>[{"ItemId":10002,"Num":5},{"ItemId":50002,"Num":280},{"ItemId":50004,"Num":500000},{"ItemId":50005,"Num":200}]</v>
      </c>
    </row>
    <row r="75" spans="1:13" x14ac:dyDescent="0.15">
      <c r="A75" s="5">
        <f t="shared" si="5"/>
        <v>9990170120</v>
      </c>
      <c r="B75" s="5">
        <f t="shared" si="6"/>
        <v>9990170120</v>
      </c>
      <c r="C75" s="5" t="s">
        <v>221</v>
      </c>
      <c r="D75" s="5" t="str">
        <f>条件中转!R53</f>
        <v>{"ConditionType":6,"Param":[1400]}</v>
      </c>
      <c r="E75" s="5" t="str">
        <f>_xlfn.XLOOKUP(C75,礼包中转!$I$6:$I$23,礼包中转!$G$6:$G$23)</f>
        <v>[0,-1]</v>
      </c>
      <c r="F75" s="5">
        <f>_xlfn.XLOOKUP(C75,礼包中转!$I$6:$I$23,礼包中转!$E$6:$E$23)</f>
        <v>401</v>
      </c>
      <c r="G75" s="5" t="str">
        <f>_xlfn.XLOOKUP(C75,礼包中转!$I$6:$I$23,礼包中转!$D$6:$D$23)</f>
        <v>PushEverythingBagDesc1701</v>
      </c>
      <c r="H75" s="5" t="str">
        <f>_xlfn.XLOOKUP(C75,礼包中转!$I$6:$I$23,礼包中转!$F$6:$F$23)</f>
        <v>PushEverythingBag1701</v>
      </c>
      <c r="I75" s="5">
        <v>1200</v>
      </c>
      <c r="J75" s="5">
        <f t="shared" si="7"/>
        <v>7200</v>
      </c>
      <c r="K75" s="5">
        <f>_xlfn.XLOOKUP(C75,礼包中转!$I$6:$I$23,礼包中转!$H$6:$H$23)</f>
        <v>1701</v>
      </c>
      <c r="L75" s="5" t="str">
        <f>_xlfn.XLOOKUP(C75,礼包中转!$I$6:$I$23,礼包中转!$L$6:$L$23,"[]")</f>
        <v>[{"ItemId":6007921999,"Num":1}]</v>
      </c>
      <c r="M75" s="26" t="str">
        <f>_xlfn.XLOOKUP(C75,礼包中转!$I$6:$I$23,礼包中转!$M$6:$M$23,"[]")</f>
        <v>[{"ItemId":10002,"Num":5},{"ItemId":50002,"Num":280},{"ItemId":50004,"Num":500000},{"ItemId":50005,"Num":200}]</v>
      </c>
    </row>
    <row r="76" spans="1:13" x14ac:dyDescent="0.15">
      <c r="A76" s="5">
        <f t="shared" si="5"/>
        <v>9990170121</v>
      </c>
      <c r="B76" s="5">
        <f t="shared" si="6"/>
        <v>9990170121</v>
      </c>
      <c r="C76" s="5" t="s">
        <v>221</v>
      </c>
      <c r="D76" s="5" t="str">
        <f>条件中转!R54</f>
        <v>{"ConditionType":6,"Param":[1480]}</v>
      </c>
      <c r="E76" s="5" t="str">
        <f>_xlfn.XLOOKUP(C76,礼包中转!$I$6:$I$23,礼包中转!$G$6:$G$23)</f>
        <v>[0,-1]</v>
      </c>
      <c r="F76" s="5">
        <f>_xlfn.XLOOKUP(C76,礼包中转!$I$6:$I$23,礼包中转!$E$6:$E$23)</f>
        <v>401</v>
      </c>
      <c r="G76" s="5" t="str">
        <f>_xlfn.XLOOKUP(C76,礼包中转!$I$6:$I$23,礼包中转!$D$6:$D$23)</f>
        <v>PushEverythingBagDesc1701</v>
      </c>
      <c r="H76" s="5" t="str">
        <f>_xlfn.XLOOKUP(C76,礼包中转!$I$6:$I$23,礼包中转!$F$6:$F$23)</f>
        <v>PushEverythingBag1701</v>
      </c>
      <c r="I76" s="5">
        <v>1200</v>
      </c>
      <c r="J76" s="5">
        <f t="shared" si="7"/>
        <v>7200</v>
      </c>
      <c r="K76" s="5">
        <f>_xlfn.XLOOKUP(C76,礼包中转!$I$6:$I$23,礼包中转!$H$6:$H$23)</f>
        <v>1701</v>
      </c>
      <c r="L76" s="5" t="str">
        <f>_xlfn.XLOOKUP(C76,礼包中转!$I$6:$I$23,礼包中转!$L$6:$L$23,"[]")</f>
        <v>[{"ItemId":6007921999,"Num":1}]</v>
      </c>
      <c r="M76" s="26" t="str">
        <f>_xlfn.XLOOKUP(C76,礼包中转!$I$6:$I$23,礼包中转!$M$6:$M$23,"[]")</f>
        <v>[{"ItemId":10002,"Num":5},{"ItemId":50002,"Num":280},{"ItemId":50004,"Num":500000},{"ItemId":50005,"Num":200}]</v>
      </c>
    </row>
    <row r="77" spans="1:13" x14ac:dyDescent="0.15">
      <c r="A77" s="5">
        <f t="shared" si="5"/>
        <v>9990170122</v>
      </c>
      <c r="B77" s="5">
        <f t="shared" si="6"/>
        <v>9990170122</v>
      </c>
      <c r="C77" s="5" t="s">
        <v>221</v>
      </c>
      <c r="D77" s="5" t="str">
        <f>条件中转!R55</f>
        <v>{"ConditionType":6,"Param":[1560]}</v>
      </c>
      <c r="E77" s="5" t="str">
        <f>_xlfn.XLOOKUP(C77,礼包中转!$I$6:$I$23,礼包中转!$G$6:$G$23)</f>
        <v>[0,-1]</v>
      </c>
      <c r="F77" s="5">
        <f>_xlfn.XLOOKUP(C77,礼包中转!$I$6:$I$23,礼包中转!$E$6:$E$23)</f>
        <v>401</v>
      </c>
      <c r="G77" s="5" t="str">
        <f>_xlfn.XLOOKUP(C77,礼包中转!$I$6:$I$23,礼包中转!$D$6:$D$23)</f>
        <v>PushEverythingBagDesc1701</v>
      </c>
      <c r="H77" s="5" t="str">
        <f>_xlfn.XLOOKUP(C77,礼包中转!$I$6:$I$23,礼包中转!$F$6:$F$23)</f>
        <v>PushEverythingBag1701</v>
      </c>
      <c r="I77" s="5">
        <v>1200</v>
      </c>
      <c r="J77" s="5">
        <f t="shared" si="7"/>
        <v>7200</v>
      </c>
      <c r="K77" s="5">
        <f>_xlfn.XLOOKUP(C77,礼包中转!$I$6:$I$23,礼包中转!$H$6:$H$23)</f>
        <v>1701</v>
      </c>
      <c r="L77" s="5" t="str">
        <f>_xlfn.XLOOKUP(C77,礼包中转!$I$6:$I$23,礼包中转!$L$6:$L$23,"[]")</f>
        <v>[{"ItemId":6007921999,"Num":1}]</v>
      </c>
      <c r="M77" s="26" t="str">
        <f>_xlfn.XLOOKUP(C77,礼包中转!$I$6:$I$23,礼包中转!$M$6:$M$23,"[]")</f>
        <v>[{"ItemId":10002,"Num":5},{"ItemId":50002,"Num":280},{"ItemId":50004,"Num":500000},{"ItemId":50005,"Num":200}]</v>
      </c>
    </row>
    <row r="78" spans="1:13" x14ac:dyDescent="0.15">
      <c r="A78" s="5">
        <f t="shared" si="5"/>
        <v>9990170123</v>
      </c>
      <c r="B78" s="5">
        <f t="shared" si="6"/>
        <v>9990170123</v>
      </c>
      <c r="C78" s="5" t="s">
        <v>221</v>
      </c>
      <c r="D78" s="5" t="str">
        <f>条件中转!R56</f>
        <v>{"ConditionType":6,"Param":[1640]}</v>
      </c>
      <c r="E78" s="5" t="str">
        <f>_xlfn.XLOOKUP(C78,礼包中转!$I$6:$I$23,礼包中转!$G$6:$G$23)</f>
        <v>[0,-1]</v>
      </c>
      <c r="F78" s="5">
        <f>_xlfn.XLOOKUP(C78,礼包中转!$I$6:$I$23,礼包中转!$E$6:$E$23)</f>
        <v>401</v>
      </c>
      <c r="G78" s="5" t="str">
        <f>_xlfn.XLOOKUP(C78,礼包中转!$I$6:$I$23,礼包中转!$D$6:$D$23)</f>
        <v>PushEverythingBagDesc1701</v>
      </c>
      <c r="H78" s="5" t="str">
        <f>_xlfn.XLOOKUP(C78,礼包中转!$I$6:$I$23,礼包中转!$F$6:$F$23)</f>
        <v>PushEverythingBag1701</v>
      </c>
      <c r="I78" s="5">
        <v>1200</v>
      </c>
      <c r="J78" s="5">
        <f t="shared" si="7"/>
        <v>7200</v>
      </c>
      <c r="K78" s="5">
        <f>_xlfn.XLOOKUP(C78,礼包中转!$I$6:$I$23,礼包中转!$H$6:$H$23)</f>
        <v>1701</v>
      </c>
      <c r="L78" s="5" t="str">
        <f>_xlfn.XLOOKUP(C78,礼包中转!$I$6:$I$23,礼包中转!$L$6:$L$23,"[]")</f>
        <v>[{"ItemId":6007921999,"Num":1}]</v>
      </c>
      <c r="M78" s="26" t="str">
        <f>_xlfn.XLOOKUP(C78,礼包中转!$I$6:$I$23,礼包中转!$M$6:$M$23,"[]")</f>
        <v>[{"ItemId":10002,"Num":5},{"ItemId":50002,"Num":280},{"ItemId":50004,"Num":500000},{"ItemId":50005,"Num":200}]</v>
      </c>
    </row>
    <row r="79" spans="1:13" x14ac:dyDescent="0.15">
      <c r="A79" s="5">
        <f t="shared" si="5"/>
        <v>9990170124</v>
      </c>
      <c r="B79" s="5">
        <f t="shared" si="6"/>
        <v>9990170124</v>
      </c>
      <c r="C79" s="5" t="s">
        <v>221</v>
      </c>
      <c r="D79" s="5" t="str">
        <f>条件中转!R57</f>
        <v>{"ConditionType":6,"Param":[1720]}</v>
      </c>
      <c r="E79" s="5" t="str">
        <f>_xlfn.XLOOKUP(C79,礼包中转!$I$6:$I$23,礼包中转!$G$6:$G$23)</f>
        <v>[0,-1]</v>
      </c>
      <c r="F79" s="5">
        <f>_xlfn.XLOOKUP(C79,礼包中转!$I$6:$I$23,礼包中转!$E$6:$E$23)</f>
        <v>401</v>
      </c>
      <c r="G79" s="5" t="str">
        <f>_xlfn.XLOOKUP(C79,礼包中转!$I$6:$I$23,礼包中转!$D$6:$D$23)</f>
        <v>PushEverythingBagDesc1701</v>
      </c>
      <c r="H79" s="5" t="str">
        <f>_xlfn.XLOOKUP(C79,礼包中转!$I$6:$I$23,礼包中转!$F$6:$F$23)</f>
        <v>PushEverythingBag1701</v>
      </c>
      <c r="I79" s="5">
        <v>1200</v>
      </c>
      <c r="J79" s="5">
        <f t="shared" si="7"/>
        <v>7200</v>
      </c>
      <c r="K79" s="5">
        <f>_xlfn.XLOOKUP(C79,礼包中转!$I$6:$I$23,礼包中转!$H$6:$H$23)</f>
        <v>1701</v>
      </c>
      <c r="L79" s="5" t="str">
        <f>_xlfn.XLOOKUP(C79,礼包中转!$I$6:$I$23,礼包中转!$L$6:$L$23,"[]")</f>
        <v>[{"ItemId":6007921999,"Num":1}]</v>
      </c>
      <c r="M79" s="26" t="str">
        <f>_xlfn.XLOOKUP(C79,礼包中转!$I$6:$I$23,礼包中转!$M$6:$M$23,"[]")</f>
        <v>[{"ItemId":10002,"Num":5},{"ItemId":50002,"Num":280},{"ItemId":50004,"Num":500000},{"ItemId":50005,"Num":200}]</v>
      </c>
    </row>
    <row r="80" spans="1:13" x14ac:dyDescent="0.15">
      <c r="A80" s="5">
        <f t="shared" si="5"/>
        <v>9990170125</v>
      </c>
      <c r="B80" s="5">
        <f t="shared" si="6"/>
        <v>9990170125</v>
      </c>
      <c r="C80" s="5" t="s">
        <v>221</v>
      </c>
      <c r="D80" s="5" t="str">
        <f>条件中转!R58</f>
        <v>{"ConditionType":6,"Param":[1800]}</v>
      </c>
      <c r="E80" s="5" t="str">
        <f>_xlfn.XLOOKUP(C80,礼包中转!$I$6:$I$23,礼包中转!$G$6:$G$23)</f>
        <v>[0,-1]</v>
      </c>
      <c r="F80" s="5">
        <f>_xlfn.XLOOKUP(C80,礼包中转!$I$6:$I$23,礼包中转!$E$6:$E$23)</f>
        <v>401</v>
      </c>
      <c r="G80" s="5" t="str">
        <f>_xlfn.XLOOKUP(C80,礼包中转!$I$6:$I$23,礼包中转!$D$6:$D$23)</f>
        <v>PushEverythingBagDesc1701</v>
      </c>
      <c r="H80" s="5" t="str">
        <f>_xlfn.XLOOKUP(C80,礼包中转!$I$6:$I$23,礼包中转!$F$6:$F$23)</f>
        <v>PushEverythingBag1701</v>
      </c>
      <c r="I80" s="5">
        <v>1200</v>
      </c>
      <c r="J80" s="5">
        <f t="shared" si="7"/>
        <v>7200</v>
      </c>
      <c r="K80" s="5">
        <f>_xlfn.XLOOKUP(C80,礼包中转!$I$6:$I$23,礼包中转!$H$6:$H$23)</f>
        <v>1701</v>
      </c>
      <c r="L80" s="5" t="str">
        <f>_xlfn.XLOOKUP(C80,礼包中转!$I$6:$I$23,礼包中转!$L$6:$L$23,"[]")</f>
        <v>[{"ItemId":6007921999,"Num":1}]</v>
      </c>
      <c r="M80" s="26" t="str">
        <f>_xlfn.XLOOKUP(C80,礼包中转!$I$6:$I$23,礼包中转!$M$6:$M$23,"[]")</f>
        <v>[{"ItemId":10002,"Num":5},{"ItemId":50002,"Num":280},{"ItemId":50004,"Num":500000},{"ItemId":50005,"Num":200}]</v>
      </c>
    </row>
    <row r="81" spans="1:13" x14ac:dyDescent="0.15">
      <c r="A81" s="5">
        <f>B81</f>
        <v>9990170301</v>
      </c>
      <c r="B81" s="5">
        <f>999*10000000+K81*100+1</f>
        <v>9990170301</v>
      </c>
      <c r="C81" s="5" t="s">
        <v>161</v>
      </c>
      <c r="D81" s="5" t="str">
        <f>D56</f>
        <v>{"ConditionType":6,"Param":[100]}</v>
      </c>
      <c r="E81" s="5" t="str">
        <f>_xlfn.XLOOKUP(C81,礼包中转!$I$6:$I$23,礼包中转!$G$6:$G$23)</f>
        <v>[40,-1]</v>
      </c>
      <c r="F81" s="5">
        <f>_xlfn.XLOOKUP(C81,礼包中转!$I$6:$I$23,礼包中转!$E$6:$E$23)</f>
        <v>403</v>
      </c>
      <c r="G81" s="5" t="str">
        <f>_xlfn.XLOOKUP(C81,礼包中转!$I$6:$I$23,礼包中转!$D$6:$D$23)</f>
        <v>PushEverythingBagDesc1703</v>
      </c>
      <c r="H81" s="5" t="str">
        <f>_xlfn.XLOOKUP(C81,礼包中转!$I$6:$I$23,礼包中转!$F$6:$F$23)</f>
        <v>PushEverythingBag1703</v>
      </c>
      <c r="I81" s="5">
        <v>1200</v>
      </c>
      <c r="J81" s="5">
        <f>60*60*2</f>
        <v>7200</v>
      </c>
      <c r="K81" s="5">
        <f>_xlfn.XLOOKUP(C81,礼包中转!$I$6:$I$23,礼包中转!$H$6:$H$23)</f>
        <v>1703</v>
      </c>
      <c r="L81" s="5" t="str">
        <f>_xlfn.XLOOKUP(C81,礼包中转!$I$6:$I$23,礼包中转!$L$6:$L$23,"[]")</f>
        <v>[{"ItemId":6007922999,"Num":1},{"ItemId":6007923999,"Num":1},{"ItemId":6007924999,"Num":1}]</v>
      </c>
      <c r="M81" s="26" t="str">
        <f>_xlfn.XLOOKUP(C81,礼包中转!$I$6:$I$23,礼包中转!$M$6:$M$23,"[]")</f>
        <v>[{"ItemId":10002,"Num":75},{"ItemId":50002,"Num":4800},{"ItemId":50004,"Num":500000},{"ItemId":50005,"Num":2500}]</v>
      </c>
    </row>
    <row r="82" spans="1:13" x14ac:dyDescent="0.15">
      <c r="A82" s="5">
        <f t="shared" ref="A82:A105" si="8">B82</f>
        <v>9990170302</v>
      </c>
      <c r="B82" s="5">
        <f>B81+1</f>
        <v>9990170302</v>
      </c>
      <c r="C82" s="5" t="s">
        <v>161</v>
      </c>
      <c r="D82" s="5" t="str">
        <f t="shared" ref="D82:D105" si="9">D57</f>
        <v>{"ConditionType":6,"Param":[140]}</v>
      </c>
      <c r="E82" s="5" t="str">
        <f>_xlfn.XLOOKUP(C82,礼包中转!$I$6:$I$23,礼包中转!$G$6:$G$23)</f>
        <v>[40,-1]</v>
      </c>
      <c r="F82" s="5">
        <f>_xlfn.XLOOKUP(C82,礼包中转!$I$6:$I$23,礼包中转!$E$6:$E$23)</f>
        <v>403</v>
      </c>
      <c r="G82" s="5" t="str">
        <f>_xlfn.XLOOKUP(C82,礼包中转!$I$6:$I$23,礼包中转!$D$6:$D$23)</f>
        <v>PushEverythingBagDesc1703</v>
      </c>
      <c r="H82" s="5" t="str">
        <f>_xlfn.XLOOKUP(C82,礼包中转!$I$6:$I$23,礼包中转!$F$6:$F$23)</f>
        <v>PushEverythingBag1703</v>
      </c>
      <c r="I82" s="5">
        <v>1200</v>
      </c>
      <c r="J82" s="5">
        <f t="shared" si="7"/>
        <v>7200</v>
      </c>
      <c r="K82" s="5">
        <f>_xlfn.XLOOKUP(C82,礼包中转!$I$6:$I$23,礼包中转!$H$6:$H$23)</f>
        <v>1703</v>
      </c>
      <c r="L82" s="5" t="str">
        <f>_xlfn.XLOOKUP(C82,礼包中转!$I$6:$I$23,礼包中转!$L$6:$L$23,"[]")</f>
        <v>[{"ItemId":6007922999,"Num":1},{"ItemId":6007923999,"Num":1},{"ItemId":6007924999,"Num":1}]</v>
      </c>
      <c r="M82" s="26" t="str">
        <f>_xlfn.XLOOKUP(C82,礼包中转!$I$6:$I$23,礼包中转!$M$6:$M$23,"[]")</f>
        <v>[{"ItemId":10002,"Num":75},{"ItemId":50002,"Num":4800},{"ItemId":50004,"Num":500000},{"ItemId":50005,"Num":2500}]</v>
      </c>
    </row>
    <row r="83" spans="1:13" x14ac:dyDescent="0.15">
      <c r="A83" s="5">
        <f t="shared" si="8"/>
        <v>9990170303</v>
      </c>
      <c r="B83" s="5">
        <f t="shared" ref="B83:B105" si="10">B82+1</f>
        <v>9990170303</v>
      </c>
      <c r="C83" s="5" t="s">
        <v>224</v>
      </c>
      <c r="D83" s="5" t="str">
        <f t="shared" si="9"/>
        <v>{"ConditionType":6,"Param":[190]}</v>
      </c>
      <c r="E83" s="5" t="str">
        <f>_xlfn.XLOOKUP(C83,礼包中转!$I$6:$I$23,礼包中转!$G$6:$G$23)</f>
        <v>[40,-1]</v>
      </c>
      <c r="F83" s="5">
        <f>_xlfn.XLOOKUP(C83,礼包中转!$I$6:$I$23,礼包中转!$E$6:$E$23)</f>
        <v>403</v>
      </c>
      <c r="G83" s="5" t="str">
        <f>_xlfn.XLOOKUP(C83,礼包中转!$I$6:$I$23,礼包中转!$D$6:$D$23)</f>
        <v>PushEverythingBagDesc1703</v>
      </c>
      <c r="H83" s="5" t="str">
        <f>_xlfn.XLOOKUP(C83,礼包中转!$I$6:$I$23,礼包中转!$F$6:$F$23)</f>
        <v>PushEverythingBag1703</v>
      </c>
      <c r="I83" s="5">
        <v>1200</v>
      </c>
      <c r="J83" s="5">
        <f t="shared" si="7"/>
        <v>7200</v>
      </c>
      <c r="K83" s="5">
        <f>_xlfn.XLOOKUP(C83,礼包中转!$I$6:$I$23,礼包中转!$H$6:$H$23)</f>
        <v>1703</v>
      </c>
      <c r="L83" s="5" t="str">
        <f>_xlfn.XLOOKUP(C83,礼包中转!$I$6:$I$23,礼包中转!$L$6:$L$23,"[]")</f>
        <v>[{"ItemId":6007922999,"Num":1},{"ItemId":6007923999,"Num":1},{"ItemId":6007924999,"Num":1}]</v>
      </c>
      <c r="M83" s="26" t="str">
        <f>_xlfn.XLOOKUP(C83,礼包中转!$I$6:$I$23,礼包中转!$M$6:$M$23,"[]")</f>
        <v>[{"ItemId":10002,"Num":75},{"ItemId":50002,"Num":4800},{"ItemId":50004,"Num":500000},{"ItemId":50005,"Num":2500}]</v>
      </c>
    </row>
    <row r="84" spans="1:13" x14ac:dyDescent="0.15">
      <c r="A84" s="5">
        <f t="shared" si="8"/>
        <v>9990170304</v>
      </c>
      <c r="B84" s="5">
        <f t="shared" si="10"/>
        <v>9990170304</v>
      </c>
      <c r="C84" s="5" t="s">
        <v>224</v>
      </c>
      <c r="D84" s="5" t="str">
        <f t="shared" si="9"/>
        <v>{"ConditionType":6,"Param":[240]}</v>
      </c>
      <c r="E84" s="5" t="str">
        <f>_xlfn.XLOOKUP(C84,礼包中转!$I$6:$I$23,礼包中转!$G$6:$G$23)</f>
        <v>[40,-1]</v>
      </c>
      <c r="F84" s="5">
        <f>_xlfn.XLOOKUP(C84,礼包中转!$I$6:$I$23,礼包中转!$E$6:$E$23)</f>
        <v>403</v>
      </c>
      <c r="G84" s="5" t="str">
        <f>_xlfn.XLOOKUP(C84,礼包中转!$I$6:$I$23,礼包中转!$D$6:$D$23)</f>
        <v>PushEverythingBagDesc1703</v>
      </c>
      <c r="H84" s="5" t="str">
        <f>_xlfn.XLOOKUP(C84,礼包中转!$I$6:$I$23,礼包中转!$F$6:$F$23)</f>
        <v>PushEverythingBag1703</v>
      </c>
      <c r="I84" s="5">
        <v>1200</v>
      </c>
      <c r="J84" s="5">
        <f t="shared" si="7"/>
        <v>7200</v>
      </c>
      <c r="K84" s="5">
        <f>_xlfn.XLOOKUP(C84,礼包中转!$I$6:$I$23,礼包中转!$H$6:$H$23)</f>
        <v>1703</v>
      </c>
      <c r="L84" s="5" t="str">
        <f>_xlfn.XLOOKUP(C84,礼包中转!$I$6:$I$23,礼包中转!$L$6:$L$23,"[]")</f>
        <v>[{"ItemId":6007922999,"Num":1},{"ItemId":6007923999,"Num":1},{"ItemId":6007924999,"Num":1}]</v>
      </c>
      <c r="M84" s="26" t="str">
        <f>_xlfn.XLOOKUP(C84,礼包中转!$I$6:$I$23,礼包中转!$M$6:$M$23,"[]")</f>
        <v>[{"ItemId":10002,"Num":75},{"ItemId":50002,"Num":4800},{"ItemId":50004,"Num":500000},{"ItemId":50005,"Num":2500}]</v>
      </c>
    </row>
    <row r="85" spans="1:13" x14ac:dyDescent="0.15">
      <c r="A85" s="5">
        <f t="shared" si="8"/>
        <v>9990170305</v>
      </c>
      <c r="B85" s="5">
        <f t="shared" si="10"/>
        <v>9990170305</v>
      </c>
      <c r="C85" s="5" t="s">
        <v>224</v>
      </c>
      <c r="D85" s="5" t="str">
        <f t="shared" si="9"/>
        <v>{"ConditionType":6,"Param":[290]}</v>
      </c>
      <c r="E85" s="5" t="str">
        <f>_xlfn.XLOOKUP(C85,礼包中转!$I$6:$I$23,礼包中转!$G$6:$G$23)</f>
        <v>[40,-1]</v>
      </c>
      <c r="F85" s="5">
        <f>_xlfn.XLOOKUP(C85,礼包中转!$I$6:$I$23,礼包中转!$E$6:$E$23)</f>
        <v>403</v>
      </c>
      <c r="G85" s="5" t="str">
        <f>_xlfn.XLOOKUP(C85,礼包中转!$I$6:$I$23,礼包中转!$D$6:$D$23)</f>
        <v>PushEverythingBagDesc1703</v>
      </c>
      <c r="H85" s="5" t="str">
        <f>_xlfn.XLOOKUP(C85,礼包中转!$I$6:$I$23,礼包中转!$F$6:$F$23)</f>
        <v>PushEverythingBag1703</v>
      </c>
      <c r="I85" s="5">
        <v>1200</v>
      </c>
      <c r="J85" s="5">
        <f t="shared" si="7"/>
        <v>7200</v>
      </c>
      <c r="K85" s="5">
        <f>_xlfn.XLOOKUP(C85,礼包中转!$I$6:$I$23,礼包中转!$H$6:$H$23)</f>
        <v>1703</v>
      </c>
      <c r="L85" s="5" t="str">
        <f>_xlfn.XLOOKUP(C85,礼包中转!$I$6:$I$23,礼包中转!$L$6:$L$23,"[]")</f>
        <v>[{"ItemId":6007922999,"Num":1},{"ItemId":6007923999,"Num":1},{"ItemId":6007924999,"Num":1}]</v>
      </c>
      <c r="M85" s="26" t="str">
        <f>_xlfn.XLOOKUP(C85,礼包中转!$I$6:$I$23,礼包中转!$M$6:$M$23,"[]")</f>
        <v>[{"ItemId":10002,"Num":75},{"ItemId":50002,"Num":4800},{"ItemId":50004,"Num":500000},{"ItemId":50005,"Num":2500}]</v>
      </c>
    </row>
    <row r="86" spans="1:13" x14ac:dyDescent="0.15">
      <c r="A86" s="5">
        <f t="shared" si="8"/>
        <v>9990170306</v>
      </c>
      <c r="B86" s="5">
        <f t="shared" si="10"/>
        <v>9990170306</v>
      </c>
      <c r="C86" s="5" t="s">
        <v>224</v>
      </c>
      <c r="D86" s="5" t="str">
        <f t="shared" si="9"/>
        <v>{"ConditionType":6,"Param":[340]}</v>
      </c>
      <c r="E86" s="5" t="str">
        <f>_xlfn.XLOOKUP(C86,礼包中转!$I$6:$I$23,礼包中转!$G$6:$G$23)</f>
        <v>[40,-1]</v>
      </c>
      <c r="F86" s="5">
        <f>_xlfn.XLOOKUP(C86,礼包中转!$I$6:$I$23,礼包中转!$E$6:$E$23)</f>
        <v>403</v>
      </c>
      <c r="G86" s="5" t="str">
        <f>_xlfn.XLOOKUP(C86,礼包中转!$I$6:$I$23,礼包中转!$D$6:$D$23)</f>
        <v>PushEverythingBagDesc1703</v>
      </c>
      <c r="H86" s="5" t="str">
        <f>_xlfn.XLOOKUP(C86,礼包中转!$I$6:$I$23,礼包中转!$F$6:$F$23)</f>
        <v>PushEverythingBag1703</v>
      </c>
      <c r="I86" s="5">
        <v>1200</v>
      </c>
      <c r="J86" s="5">
        <f t="shared" si="7"/>
        <v>7200</v>
      </c>
      <c r="K86" s="5">
        <f>_xlfn.XLOOKUP(C86,礼包中转!$I$6:$I$23,礼包中转!$H$6:$H$23)</f>
        <v>1703</v>
      </c>
      <c r="L86" s="5" t="str">
        <f>_xlfn.XLOOKUP(C86,礼包中转!$I$6:$I$23,礼包中转!$L$6:$L$23,"[]")</f>
        <v>[{"ItemId":6007922999,"Num":1},{"ItemId":6007923999,"Num":1},{"ItemId":6007924999,"Num":1}]</v>
      </c>
      <c r="M86" s="26" t="str">
        <f>_xlfn.XLOOKUP(C86,礼包中转!$I$6:$I$23,礼包中转!$M$6:$M$23,"[]")</f>
        <v>[{"ItemId":10002,"Num":75},{"ItemId":50002,"Num":4800},{"ItemId":50004,"Num":500000},{"ItemId":50005,"Num":2500}]</v>
      </c>
    </row>
    <row r="87" spans="1:13" x14ac:dyDescent="0.15">
      <c r="A87" s="5">
        <f t="shared" si="8"/>
        <v>9990170307</v>
      </c>
      <c r="B87" s="5">
        <f t="shared" si="10"/>
        <v>9990170307</v>
      </c>
      <c r="C87" s="5" t="s">
        <v>224</v>
      </c>
      <c r="D87" s="5" t="str">
        <f t="shared" si="9"/>
        <v>{"ConditionType":6,"Param":[390]}</v>
      </c>
      <c r="E87" s="5" t="str">
        <f>_xlfn.XLOOKUP(C87,礼包中转!$I$6:$I$23,礼包中转!$G$6:$G$23)</f>
        <v>[40,-1]</v>
      </c>
      <c r="F87" s="5">
        <f>_xlfn.XLOOKUP(C87,礼包中转!$I$6:$I$23,礼包中转!$E$6:$E$23)</f>
        <v>403</v>
      </c>
      <c r="G87" s="5" t="str">
        <f>_xlfn.XLOOKUP(C87,礼包中转!$I$6:$I$23,礼包中转!$D$6:$D$23)</f>
        <v>PushEverythingBagDesc1703</v>
      </c>
      <c r="H87" s="5" t="str">
        <f>_xlfn.XLOOKUP(C87,礼包中转!$I$6:$I$23,礼包中转!$F$6:$F$23)</f>
        <v>PushEverythingBag1703</v>
      </c>
      <c r="I87" s="5">
        <v>1200</v>
      </c>
      <c r="J87" s="5">
        <f t="shared" si="7"/>
        <v>7200</v>
      </c>
      <c r="K87" s="5">
        <f>_xlfn.XLOOKUP(C87,礼包中转!$I$6:$I$23,礼包中转!$H$6:$H$23)</f>
        <v>1703</v>
      </c>
      <c r="L87" s="5" t="str">
        <f>_xlfn.XLOOKUP(C87,礼包中转!$I$6:$I$23,礼包中转!$L$6:$L$23,"[]")</f>
        <v>[{"ItemId":6007922999,"Num":1},{"ItemId":6007923999,"Num":1},{"ItemId":6007924999,"Num":1}]</v>
      </c>
      <c r="M87" s="26" t="str">
        <f>_xlfn.XLOOKUP(C87,礼包中转!$I$6:$I$23,礼包中转!$M$6:$M$23,"[]")</f>
        <v>[{"ItemId":10002,"Num":75},{"ItemId":50002,"Num":4800},{"ItemId":50004,"Num":500000},{"ItemId":50005,"Num":2500}]</v>
      </c>
    </row>
    <row r="88" spans="1:13" x14ac:dyDescent="0.15">
      <c r="A88" s="5">
        <f t="shared" si="8"/>
        <v>9990170308</v>
      </c>
      <c r="B88" s="5">
        <f t="shared" si="10"/>
        <v>9990170308</v>
      </c>
      <c r="C88" s="5" t="s">
        <v>224</v>
      </c>
      <c r="D88" s="5" t="str">
        <f t="shared" si="9"/>
        <v>{"ConditionType":6,"Param":[440]}</v>
      </c>
      <c r="E88" s="5" t="str">
        <f>_xlfn.XLOOKUP(C88,礼包中转!$I$6:$I$23,礼包中转!$G$6:$G$23)</f>
        <v>[40,-1]</v>
      </c>
      <c r="F88" s="5">
        <f>_xlfn.XLOOKUP(C88,礼包中转!$I$6:$I$23,礼包中转!$E$6:$E$23)</f>
        <v>403</v>
      </c>
      <c r="G88" s="5" t="str">
        <f>_xlfn.XLOOKUP(C88,礼包中转!$I$6:$I$23,礼包中转!$D$6:$D$23)</f>
        <v>PushEverythingBagDesc1703</v>
      </c>
      <c r="H88" s="5" t="str">
        <f>_xlfn.XLOOKUP(C88,礼包中转!$I$6:$I$23,礼包中转!$F$6:$F$23)</f>
        <v>PushEverythingBag1703</v>
      </c>
      <c r="I88" s="5">
        <v>1200</v>
      </c>
      <c r="J88" s="5">
        <f t="shared" si="7"/>
        <v>7200</v>
      </c>
      <c r="K88" s="5">
        <f>_xlfn.XLOOKUP(C88,礼包中转!$I$6:$I$23,礼包中转!$H$6:$H$23)</f>
        <v>1703</v>
      </c>
      <c r="L88" s="5" t="str">
        <f>_xlfn.XLOOKUP(C88,礼包中转!$I$6:$I$23,礼包中转!$L$6:$L$23,"[]")</f>
        <v>[{"ItemId":6007922999,"Num":1},{"ItemId":6007923999,"Num":1},{"ItemId":6007924999,"Num":1}]</v>
      </c>
      <c r="M88" s="26" t="str">
        <f>_xlfn.XLOOKUP(C88,礼包中转!$I$6:$I$23,礼包中转!$M$6:$M$23,"[]")</f>
        <v>[{"ItemId":10002,"Num":75},{"ItemId":50002,"Num":4800},{"ItemId":50004,"Num":500000},{"ItemId":50005,"Num":2500}]</v>
      </c>
    </row>
    <row r="89" spans="1:13" x14ac:dyDescent="0.15">
      <c r="A89" s="5">
        <f t="shared" si="8"/>
        <v>9990170309</v>
      </c>
      <c r="B89" s="5">
        <f t="shared" si="10"/>
        <v>9990170309</v>
      </c>
      <c r="C89" s="5" t="s">
        <v>224</v>
      </c>
      <c r="D89" s="5" t="str">
        <f t="shared" si="9"/>
        <v>{"ConditionType":6,"Param":[520]}</v>
      </c>
      <c r="E89" s="5" t="str">
        <f>_xlfn.XLOOKUP(C89,礼包中转!$I$6:$I$23,礼包中转!$G$6:$G$23)</f>
        <v>[40,-1]</v>
      </c>
      <c r="F89" s="5">
        <f>_xlfn.XLOOKUP(C89,礼包中转!$I$6:$I$23,礼包中转!$E$6:$E$23)</f>
        <v>403</v>
      </c>
      <c r="G89" s="5" t="str">
        <f>_xlfn.XLOOKUP(C89,礼包中转!$I$6:$I$23,礼包中转!$D$6:$D$23)</f>
        <v>PushEverythingBagDesc1703</v>
      </c>
      <c r="H89" s="5" t="str">
        <f>_xlfn.XLOOKUP(C89,礼包中转!$I$6:$I$23,礼包中转!$F$6:$F$23)</f>
        <v>PushEverythingBag1703</v>
      </c>
      <c r="I89" s="5">
        <v>1200</v>
      </c>
      <c r="J89" s="5">
        <f t="shared" si="7"/>
        <v>7200</v>
      </c>
      <c r="K89" s="5">
        <f>_xlfn.XLOOKUP(C89,礼包中转!$I$6:$I$23,礼包中转!$H$6:$H$23)</f>
        <v>1703</v>
      </c>
      <c r="L89" s="5" t="str">
        <f>_xlfn.XLOOKUP(C89,礼包中转!$I$6:$I$23,礼包中转!$L$6:$L$23,"[]")</f>
        <v>[{"ItemId":6007922999,"Num":1},{"ItemId":6007923999,"Num":1},{"ItemId":6007924999,"Num":1}]</v>
      </c>
      <c r="M89" s="26" t="str">
        <f>_xlfn.XLOOKUP(C89,礼包中转!$I$6:$I$23,礼包中转!$M$6:$M$23,"[]")</f>
        <v>[{"ItemId":10002,"Num":75},{"ItemId":50002,"Num":4800},{"ItemId":50004,"Num":500000},{"ItemId":50005,"Num":2500}]</v>
      </c>
    </row>
    <row r="90" spans="1:13" x14ac:dyDescent="0.15">
      <c r="A90" s="5">
        <f t="shared" si="8"/>
        <v>9990170310</v>
      </c>
      <c r="B90" s="5">
        <f t="shared" si="10"/>
        <v>9990170310</v>
      </c>
      <c r="C90" s="5" t="s">
        <v>224</v>
      </c>
      <c r="D90" s="5" t="str">
        <f t="shared" si="9"/>
        <v>{"ConditionType":6,"Param":[600]}</v>
      </c>
      <c r="E90" s="5" t="str">
        <f>_xlfn.XLOOKUP(C90,礼包中转!$I$6:$I$23,礼包中转!$G$6:$G$23)</f>
        <v>[40,-1]</v>
      </c>
      <c r="F90" s="5">
        <f>_xlfn.XLOOKUP(C90,礼包中转!$I$6:$I$23,礼包中转!$E$6:$E$23)</f>
        <v>403</v>
      </c>
      <c r="G90" s="5" t="str">
        <f>_xlfn.XLOOKUP(C90,礼包中转!$I$6:$I$23,礼包中转!$D$6:$D$23)</f>
        <v>PushEverythingBagDesc1703</v>
      </c>
      <c r="H90" s="5" t="str">
        <f>_xlfn.XLOOKUP(C90,礼包中转!$I$6:$I$23,礼包中转!$F$6:$F$23)</f>
        <v>PushEverythingBag1703</v>
      </c>
      <c r="I90" s="5">
        <v>1200</v>
      </c>
      <c r="J90" s="5">
        <f t="shared" si="7"/>
        <v>7200</v>
      </c>
      <c r="K90" s="5">
        <f>_xlfn.XLOOKUP(C90,礼包中转!$I$6:$I$23,礼包中转!$H$6:$H$23)</f>
        <v>1703</v>
      </c>
      <c r="L90" s="5" t="str">
        <f>_xlfn.XLOOKUP(C90,礼包中转!$I$6:$I$23,礼包中转!$L$6:$L$23,"[]")</f>
        <v>[{"ItemId":6007922999,"Num":1},{"ItemId":6007923999,"Num":1},{"ItemId":6007924999,"Num":1}]</v>
      </c>
      <c r="M90" s="26" t="str">
        <f>_xlfn.XLOOKUP(C90,礼包中转!$I$6:$I$23,礼包中转!$M$6:$M$23,"[]")</f>
        <v>[{"ItemId":10002,"Num":75},{"ItemId":50002,"Num":4800},{"ItemId":50004,"Num":500000},{"ItemId":50005,"Num":2500}]</v>
      </c>
    </row>
    <row r="91" spans="1:13" x14ac:dyDescent="0.15">
      <c r="A91" s="5">
        <f t="shared" si="8"/>
        <v>9990170311</v>
      </c>
      <c r="B91" s="5">
        <f t="shared" si="10"/>
        <v>9990170311</v>
      </c>
      <c r="C91" s="5" t="s">
        <v>224</v>
      </c>
      <c r="D91" s="5" t="str">
        <f t="shared" si="9"/>
        <v>{"ConditionType":6,"Param":[680]}</v>
      </c>
      <c r="E91" s="5" t="str">
        <f>_xlfn.XLOOKUP(C91,礼包中转!$I$6:$I$23,礼包中转!$G$6:$G$23)</f>
        <v>[40,-1]</v>
      </c>
      <c r="F91" s="5">
        <f>_xlfn.XLOOKUP(C91,礼包中转!$I$6:$I$23,礼包中转!$E$6:$E$23)</f>
        <v>403</v>
      </c>
      <c r="G91" s="5" t="str">
        <f>_xlfn.XLOOKUP(C91,礼包中转!$I$6:$I$23,礼包中转!$D$6:$D$23)</f>
        <v>PushEverythingBagDesc1703</v>
      </c>
      <c r="H91" s="5" t="str">
        <f>_xlfn.XLOOKUP(C91,礼包中转!$I$6:$I$23,礼包中转!$F$6:$F$23)</f>
        <v>PushEverythingBag1703</v>
      </c>
      <c r="I91" s="5">
        <v>1200</v>
      </c>
      <c r="J91" s="5">
        <f t="shared" si="7"/>
        <v>7200</v>
      </c>
      <c r="K91" s="5">
        <f>_xlfn.XLOOKUP(C91,礼包中转!$I$6:$I$23,礼包中转!$H$6:$H$23)</f>
        <v>1703</v>
      </c>
      <c r="L91" s="5" t="str">
        <f>_xlfn.XLOOKUP(C91,礼包中转!$I$6:$I$23,礼包中转!$L$6:$L$23,"[]")</f>
        <v>[{"ItemId":6007922999,"Num":1},{"ItemId":6007923999,"Num":1},{"ItemId":6007924999,"Num":1}]</v>
      </c>
      <c r="M91" s="26" t="str">
        <f>_xlfn.XLOOKUP(C91,礼包中转!$I$6:$I$23,礼包中转!$M$6:$M$23,"[]")</f>
        <v>[{"ItemId":10002,"Num":75},{"ItemId":50002,"Num":4800},{"ItemId":50004,"Num":500000},{"ItemId":50005,"Num":2500}]</v>
      </c>
    </row>
    <row r="92" spans="1:13" x14ac:dyDescent="0.15">
      <c r="A92" s="5">
        <f t="shared" si="8"/>
        <v>9990170312</v>
      </c>
      <c r="B92" s="5">
        <f t="shared" si="10"/>
        <v>9990170312</v>
      </c>
      <c r="C92" s="5" t="s">
        <v>224</v>
      </c>
      <c r="D92" s="5" t="str">
        <f t="shared" si="9"/>
        <v>{"ConditionType":6,"Param":[760]}</v>
      </c>
      <c r="E92" s="5" t="str">
        <f>_xlfn.XLOOKUP(C92,礼包中转!$I$6:$I$23,礼包中转!$G$6:$G$23)</f>
        <v>[40,-1]</v>
      </c>
      <c r="F92" s="5">
        <f>_xlfn.XLOOKUP(C92,礼包中转!$I$6:$I$23,礼包中转!$E$6:$E$23)</f>
        <v>403</v>
      </c>
      <c r="G92" s="5" t="str">
        <f>_xlfn.XLOOKUP(C92,礼包中转!$I$6:$I$23,礼包中转!$D$6:$D$23)</f>
        <v>PushEverythingBagDesc1703</v>
      </c>
      <c r="H92" s="5" t="str">
        <f>_xlfn.XLOOKUP(C92,礼包中转!$I$6:$I$23,礼包中转!$F$6:$F$23)</f>
        <v>PushEverythingBag1703</v>
      </c>
      <c r="I92" s="5">
        <v>1200</v>
      </c>
      <c r="J92" s="5">
        <f t="shared" si="7"/>
        <v>7200</v>
      </c>
      <c r="K92" s="5">
        <f>_xlfn.XLOOKUP(C92,礼包中转!$I$6:$I$23,礼包中转!$H$6:$H$23)</f>
        <v>1703</v>
      </c>
      <c r="L92" s="5" t="str">
        <f>_xlfn.XLOOKUP(C92,礼包中转!$I$6:$I$23,礼包中转!$L$6:$L$23,"[]")</f>
        <v>[{"ItemId":6007922999,"Num":1},{"ItemId":6007923999,"Num":1},{"ItemId":6007924999,"Num":1}]</v>
      </c>
      <c r="M92" s="26" t="str">
        <f>_xlfn.XLOOKUP(C92,礼包中转!$I$6:$I$23,礼包中转!$M$6:$M$23,"[]")</f>
        <v>[{"ItemId":10002,"Num":75},{"ItemId":50002,"Num":4800},{"ItemId":50004,"Num":500000},{"ItemId":50005,"Num":2500}]</v>
      </c>
    </row>
    <row r="93" spans="1:13" x14ac:dyDescent="0.15">
      <c r="A93" s="5">
        <f t="shared" si="8"/>
        <v>9990170313</v>
      </c>
      <c r="B93" s="5">
        <f t="shared" si="10"/>
        <v>9990170313</v>
      </c>
      <c r="C93" s="5" t="s">
        <v>224</v>
      </c>
      <c r="D93" s="5" t="str">
        <f t="shared" si="9"/>
        <v>{"ConditionType":6,"Param":[840]}</v>
      </c>
      <c r="E93" s="5" t="str">
        <f>_xlfn.XLOOKUP(C93,礼包中转!$I$6:$I$23,礼包中转!$G$6:$G$23)</f>
        <v>[40,-1]</v>
      </c>
      <c r="F93" s="5">
        <f>_xlfn.XLOOKUP(C93,礼包中转!$I$6:$I$23,礼包中转!$E$6:$E$23)</f>
        <v>403</v>
      </c>
      <c r="G93" s="5" t="str">
        <f>_xlfn.XLOOKUP(C93,礼包中转!$I$6:$I$23,礼包中转!$D$6:$D$23)</f>
        <v>PushEverythingBagDesc1703</v>
      </c>
      <c r="H93" s="5" t="str">
        <f>_xlfn.XLOOKUP(C93,礼包中转!$I$6:$I$23,礼包中转!$F$6:$F$23)</f>
        <v>PushEverythingBag1703</v>
      </c>
      <c r="I93" s="5">
        <v>1200</v>
      </c>
      <c r="J93" s="5">
        <f t="shared" si="7"/>
        <v>7200</v>
      </c>
      <c r="K93" s="5">
        <f>_xlfn.XLOOKUP(C93,礼包中转!$I$6:$I$23,礼包中转!$H$6:$H$23)</f>
        <v>1703</v>
      </c>
      <c r="L93" s="5" t="str">
        <f>_xlfn.XLOOKUP(C93,礼包中转!$I$6:$I$23,礼包中转!$L$6:$L$23,"[]")</f>
        <v>[{"ItemId":6007922999,"Num":1},{"ItemId":6007923999,"Num":1},{"ItemId":6007924999,"Num":1}]</v>
      </c>
      <c r="M93" s="26" t="str">
        <f>_xlfn.XLOOKUP(C93,礼包中转!$I$6:$I$23,礼包中转!$M$6:$M$23,"[]")</f>
        <v>[{"ItemId":10002,"Num":75},{"ItemId":50002,"Num":4800},{"ItemId":50004,"Num":500000},{"ItemId":50005,"Num":2500}]</v>
      </c>
    </row>
    <row r="94" spans="1:13" x14ac:dyDescent="0.15">
      <c r="A94" s="5">
        <f t="shared" si="8"/>
        <v>9990170314</v>
      </c>
      <c r="B94" s="5">
        <f t="shared" si="10"/>
        <v>9990170314</v>
      </c>
      <c r="C94" s="5" t="s">
        <v>224</v>
      </c>
      <c r="D94" s="5" t="str">
        <f t="shared" si="9"/>
        <v>{"ConditionType":6,"Param":[920]}</v>
      </c>
      <c r="E94" s="5" t="str">
        <f>_xlfn.XLOOKUP(C94,礼包中转!$I$6:$I$23,礼包中转!$G$6:$G$23)</f>
        <v>[40,-1]</v>
      </c>
      <c r="F94" s="5">
        <f>_xlfn.XLOOKUP(C94,礼包中转!$I$6:$I$23,礼包中转!$E$6:$E$23)</f>
        <v>403</v>
      </c>
      <c r="G94" s="5" t="str">
        <f>_xlfn.XLOOKUP(C94,礼包中转!$I$6:$I$23,礼包中转!$D$6:$D$23)</f>
        <v>PushEverythingBagDesc1703</v>
      </c>
      <c r="H94" s="5" t="str">
        <f>_xlfn.XLOOKUP(C94,礼包中转!$I$6:$I$23,礼包中转!$F$6:$F$23)</f>
        <v>PushEverythingBag1703</v>
      </c>
      <c r="I94" s="5">
        <v>1200</v>
      </c>
      <c r="J94" s="5">
        <f t="shared" si="7"/>
        <v>7200</v>
      </c>
      <c r="K94" s="5">
        <f>_xlfn.XLOOKUP(C94,礼包中转!$I$6:$I$23,礼包中转!$H$6:$H$23)</f>
        <v>1703</v>
      </c>
      <c r="L94" s="5" t="str">
        <f>_xlfn.XLOOKUP(C94,礼包中转!$I$6:$I$23,礼包中转!$L$6:$L$23,"[]")</f>
        <v>[{"ItemId":6007922999,"Num":1},{"ItemId":6007923999,"Num":1},{"ItemId":6007924999,"Num":1}]</v>
      </c>
      <c r="M94" s="26" t="str">
        <f>_xlfn.XLOOKUP(C94,礼包中转!$I$6:$I$23,礼包中转!$M$6:$M$23,"[]")</f>
        <v>[{"ItemId":10002,"Num":75},{"ItemId":50002,"Num":4800},{"ItemId":50004,"Num":500000},{"ItemId":50005,"Num":2500}]</v>
      </c>
    </row>
    <row r="95" spans="1:13" x14ac:dyDescent="0.15">
      <c r="A95" s="5">
        <f t="shared" si="8"/>
        <v>9990170315</v>
      </c>
      <c r="B95" s="5">
        <f t="shared" si="10"/>
        <v>9990170315</v>
      </c>
      <c r="C95" s="5" t="s">
        <v>224</v>
      </c>
      <c r="D95" s="5" t="str">
        <f t="shared" si="9"/>
        <v>{"ConditionType":6,"Param":[1000]}</v>
      </c>
      <c r="E95" s="5" t="str">
        <f>_xlfn.XLOOKUP(C95,礼包中转!$I$6:$I$23,礼包中转!$G$6:$G$23)</f>
        <v>[40,-1]</v>
      </c>
      <c r="F95" s="5">
        <f>_xlfn.XLOOKUP(C95,礼包中转!$I$6:$I$23,礼包中转!$E$6:$E$23)</f>
        <v>403</v>
      </c>
      <c r="G95" s="5" t="str">
        <f>_xlfn.XLOOKUP(C95,礼包中转!$I$6:$I$23,礼包中转!$D$6:$D$23)</f>
        <v>PushEverythingBagDesc1703</v>
      </c>
      <c r="H95" s="5" t="str">
        <f>_xlfn.XLOOKUP(C95,礼包中转!$I$6:$I$23,礼包中转!$F$6:$F$23)</f>
        <v>PushEverythingBag1703</v>
      </c>
      <c r="I95" s="5">
        <v>1200</v>
      </c>
      <c r="J95" s="5">
        <f t="shared" si="7"/>
        <v>7200</v>
      </c>
      <c r="K95" s="5">
        <f>_xlfn.XLOOKUP(C95,礼包中转!$I$6:$I$23,礼包中转!$H$6:$H$23)</f>
        <v>1703</v>
      </c>
      <c r="L95" s="5" t="str">
        <f>_xlfn.XLOOKUP(C95,礼包中转!$I$6:$I$23,礼包中转!$L$6:$L$23,"[]")</f>
        <v>[{"ItemId":6007922999,"Num":1},{"ItemId":6007923999,"Num":1},{"ItemId":6007924999,"Num":1}]</v>
      </c>
      <c r="M95" s="26" t="str">
        <f>_xlfn.XLOOKUP(C95,礼包中转!$I$6:$I$23,礼包中转!$M$6:$M$23,"[]")</f>
        <v>[{"ItemId":10002,"Num":75},{"ItemId":50002,"Num":4800},{"ItemId":50004,"Num":500000},{"ItemId":50005,"Num":2500}]</v>
      </c>
    </row>
    <row r="96" spans="1:13" x14ac:dyDescent="0.15">
      <c r="A96" s="5">
        <f t="shared" si="8"/>
        <v>9990170316</v>
      </c>
      <c r="B96" s="5">
        <f t="shared" si="10"/>
        <v>9990170316</v>
      </c>
      <c r="C96" s="5" t="s">
        <v>224</v>
      </c>
      <c r="D96" s="5" t="str">
        <f t="shared" si="9"/>
        <v>{"ConditionType":6,"Param":[1080]}</v>
      </c>
      <c r="E96" s="5" t="str">
        <f>_xlfn.XLOOKUP(C96,礼包中转!$I$6:$I$23,礼包中转!$G$6:$G$23)</f>
        <v>[40,-1]</v>
      </c>
      <c r="F96" s="5">
        <f>_xlfn.XLOOKUP(C96,礼包中转!$I$6:$I$23,礼包中转!$E$6:$E$23)</f>
        <v>403</v>
      </c>
      <c r="G96" s="5" t="str">
        <f>_xlfn.XLOOKUP(C96,礼包中转!$I$6:$I$23,礼包中转!$D$6:$D$23)</f>
        <v>PushEverythingBagDesc1703</v>
      </c>
      <c r="H96" s="5" t="str">
        <f>_xlfn.XLOOKUP(C96,礼包中转!$I$6:$I$23,礼包中转!$F$6:$F$23)</f>
        <v>PushEverythingBag1703</v>
      </c>
      <c r="I96" s="5">
        <v>1200</v>
      </c>
      <c r="J96" s="5">
        <f t="shared" si="7"/>
        <v>7200</v>
      </c>
      <c r="K96" s="5">
        <f>_xlfn.XLOOKUP(C96,礼包中转!$I$6:$I$23,礼包中转!$H$6:$H$23)</f>
        <v>1703</v>
      </c>
      <c r="L96" s="5" t="str">
        <f>_xlfn.XLOOKUP(C96,礼包中转!$I$6:$I$23,礼包中转!$L$6:$L$23,"[]")</f>
        <v>[{"ItemId":6007922999,"Num":1},{"ItemId":6007923999,"Num":1},{"ItemId":6007924999,"Num":1}]</v>
      </c>
      <c r="M96" s="26" t="str">
        <f>_xlfn.XLOOKUP(C96,礼包中转!$I$6:$I$23,礼包中转!$M$6:$M$23,"[]")</f>
        <v>[{"ItemId":10002,"Num":75},{"ItemId":50002,"Num":4800},{"ItemId":50004,"Num":500000},{"ItemId":50005,"Num":2500}]</v>
      </c>
    </row>
    <row r="97" spans="1:13" x14ac:dyDescent="0.15">
      <c r="A97" s="5">
        <f t="shared" si="8"/>
        <v>9990170317</v>
      </c>
      <c r="B97" s="5">
        <f t="shared" si="10"/>
        <v>9990170317</v>
      </c>
      <c r="C97" s="5" t="s">
        <v>224</v>
      </c>
      <c r="D97" s="5" t="str">
        <f t="shared" si="9"/>
        <v>{"ConditionType":6,"Param":[1160]}</v>
      </c>
      <c r="E97" s="5" t="str">
        <f>_xlfn.XLOOKUP(C97,礼包中转!$I$6:$I$23,礼包中转!$G$6:$G$23)</f>
        <v>[40,-1]</v>
      </c>
      <c r="F97" s="5">
        <f>_xlfn.XLOOKUP(C97,礼包中转!$I$6:$I$23,礼包中转!$E$6:$E$23)</f>
        <v>403</v>
      </c>
      <c r="G97" s="5" t="str">
        <f>_xlfn.XLOOKUP(C97,礼包中转!$I$6:$I$23,礼包中转!$D$6:$D$23)</f>
        <v>PushEverythingBagDesc1703</v>
      </c>
      <c r="H97" s="5" t="str">
        <f>_xlfn.XLOOKUP(C97,礼包中转!$I$6:$I$23,礼包中转!$F$6:$F$23)</f>
        <v>PushEverythingBag1703</v>
      </c>
      <c r="I97" s="5">
        <v>1200</v>
      </c>
      <c r="J97" s="5">
        <f t="shared" si="7"/>
        <v>7200</v>
      </c>
      <c r="K97" s="5">
        <f>_xlfn.XLOOKUP(C97,礼包中转!$I$6:$I$23,礼包中转!$H$6:$H$23)</f>
        <v>1703</v>
      </c>
      <c r="L97" s="5" t="str">
        <f>_xlfn.XLOOKUP(C97,礼包中转!$I$6:$I$23,礼包中转!$L$6:$L$23,"[]")</f>
        <v>[{"ItemId":6007922999,"Num":1},{"ItemId":6007923999,"Num":1},{"ItemId":6007924999,"Num":1}]</v>
      </c>
      <c r="M97" s="26" t="str">
        <f>_xlfn.XLOOKUP(C97,礼包中转!$I$6:$I$23,礼包中转!$M$6:$M$23,"[]")</f>
        <v>[{"ItemId":10002,"Num":75},{"ItemId":50002,"Num":4800},{"ItemId":50004,"Num":500000},{"ItemId":50005,"Num":2500}]</v>
      </c>
    </row>
    <row r="98" spans="1:13" x14ac:dyDescent="0.15">
      <c r="A98" s="5">
        <f t="shared" si="8"/>
        <v>9990170318</v>
      </c>
      <c r="B98" s="5">
        <f t="shared" si="10"/>
        <v>9990170318</v>
      </c>
      <c r="C98" s="5" t="s">
        <v>224</v>
      </c>
      <c r="D98" s="5" t="str">
        <f t="shared" si="9"/>
        <v>{"ConditionType":6,"Param":[1240]}</v>
      </c>
      <c r="E98" s="5" t="str">
        <f>_xlfn.XLOOKUP(C98,礼包中转!$I$6:$I$23,礼包中转!$G$6:$G$23)</f>
        <v>[40,-1]</v>
      </c>
      <c r="F98" s="5">
        <f>_xlfn.XLOOKUP(C98,礼包中转!$I$6:$I$23,礼包中转!$E$6:$E$23)</f>
        <v>403</v>
      </c>
      <c r="G98" s="5" t="str">
        <f>_xlfn.XLOOKUP(C98,礼包中转!$I$6:$I$23,礼包中转!$D$6:$D$23)</f>
        <v>PushEverythingBagDesc1703</v>
      </c>
      <c r="H98" s="5" t="str">
        <f>_xlfn.XLOOKUP(C98,礼包中转!$I$6:$I$23,礼包中转!$F$6:$F$23)</f>
        <v>PushEverythingBag1703</v>
      </c>
      <c r="I98" s="5">
        <v>1200</v>
      </c>
      <c r="J98" s="5">
        <f t="shared" si="7"/>
        <v>7200</v>
      </c>
      <c r="K98" s="5">
        <f>_xlfn.XLOOKUP(C98,礼包中转!$I$6:$I$23,礼包中转!$H$6:$H$23)</f>
        <v>1703</v>
      </c>
      <c r="L98" s="5" t="str">
        <f>_xlfn.XLOOKUP(C98,礼包中转!$I$6:$I$23,礼包中转!$L$6:$L$23,"[]")</f>
        <v>[{"ItemId":6007922999,"Num":1},{"ItemId":6007923999,"Num":1},{"ItemId":6007924999,"Num":1}]</v>
      </c>
      <c r="M98" s="26" t="str">
        <f>_xlfn.XLOOKUP(C98,礼包中转!$I$6:$I$23,礼包中转!$M$6:$M$23,"[]")</f>
        <v>[{"ItemId":10002,"Num":75},{"ItemId":50002,"Num":4800},{"ItemId":50004,"Num":500000},{"ItemId":50005,"Num":2500}]</v>
      </c>
    </row>
    <row r="99" spans="1:13" x14ac:dyDescent="0.15">
      <c r="A99" s="5">
        <f t="shared" si="8"/>
        <v>9990170319</v>
      </c>
      <c r="B99" s="5">
        <f t="shared" si="10"/>
        <v>9990170319</v>
      </c>
      <c r="C99" s="5" t="s">
        <v>224</v>
      </c>
      <c r="D99" s="5" t="str">
        <f t="shared" si="9"/>
        <v>{"ConditionType":6,"Param":[1320]}</v>
      </c>
      <c r="E99" s="5" t="str">
        <f>_xlfn.XLOOKUP(C99,礼包中转!$I$6:$I$23,礼包中转!$G$6:$G$23)</f>
        <v>[40,-1]</v>
      </c>
      <c r="F99" s="5">
        <f>_xlfn.XLOOKUP(C99,礼包中转!$I$6:$I$23,礼包中转!$E$6:$E$23)</f>
        <v>403</v>
      </c>
      <c r="G99" s="5" t="str">
        <f>_xlfn.XLOOKUP(C99,礼包中转!$I$6:$I$23,礼包中转!$D$6:$D$23)</f>
        <v>PushEverythingBagDesc1703</v>
      </c>
      <c r="H99" s="5" t="str">
        <f>_xlfn.XLOOKUP(C99,礼包中转!$I$6:$I$23,礼包中转!$F$6:$F$23)</f>
        <v>PushEverythingBag1703</v>
      </c>
      <c r="I99" s="5">
        <v>1200</v>
      </c>
      <c r="J99" s="5">
        <f t="shared" si="7"/>
        <v>7200</v>
      </c>
      <c r="K99" s="5">
        <f>_xlfn.XLOOKUP(C99,礼包中转!$I$6:$I$23,礼包中转!$H$6:$H$23)</f>
        <v>1703</v>
      </c>
      <c r="L99" s="5" t="str">
        <f>_xlfn.XLOOKUP(C99,礼包中转!$I$6:$I$23,礼包中转!$L$6:$L$23,"[]")</f>
        <v>[{"ItemId":6007922999,"Num":1},{"ItemId":6007923999,"Num":1},{"ItemId":6007924999,"Num":1}]</v>
      </c>
      <c r="M99" s="26" t="str">
        <f>_xlfn.XLOOKUP(C99,礼包中转!$I$6:$I$23,礼包中转!$M$6:$M$23,"[]")</f>
        <v>[{"ItemId":10002,"Num":75},{"ItemId":50002,"Num":4800},{"ItemId":50004,"Num":500000},{"ItemId":50005,"Num":2500}]</v>
      </c>
    </row>
    <row r="100" spans="1:13" x14ac:dyDescent="0.15">
      <c r="A100" s="5">
        <f t="shared" si="8"/>
        <v>9990170320</v>
      </c>
      <c r="B100" s="5">
        <f t="shared" si="10"/>
        <v>9990170320</v>
      </c>
      <c r="C100" s="5" t="s">
        <v>224</v>
      </c>
      <c r="D100" s="5" t="str">
        <f t="shared" si="9"/>
        <v>{"ConditionType":6,"Param":[1400]}</v>
      </c>
      <c r="E100" s="5" t="str">
        <f>_xlfn.XLOOKUP(C100,礼包中转!$I$6:$I$23,礼包中转!$G$6:$G$23)</f>
        <v>[40,-1]</v>
      </c>
      <c r="F100" s="5">
        <f>_xlfn.XLOOKUP(C100,礼包中转!$I$6:$I$23,礼包中转!$E$6:$E$23)</f>
        <v>403</v>
      </c>
      <c r="G100" s="5" t="str">
        <f>_xlfn.XLOOKUP(C100,礼包中转!$I$6:$I$23,礼包中转!$D$6:$D$23)</f>
        <v>PushEverythingBagDesc1703</v>
      </c>
      <c r="H100" s="5" t="str">
        <f>_xlfn.XLOOKUP(C100,礼包中转!$I$6:$I$23,礼包中转!$F$6:$F$23)</f>
        <v>PushEverythingBag1703</v>
      </c>
      <c r="I100" s="5">
        <v>1200</v>
      </c>
      <c r="J100" s="5">
        <f t="shared" si="7"/>
        <v>7200</v>
      </c>
      <c r="K100" s="5">
        <f>_xlfn.XLOOKUP(C100,礼包中转!$I$6:$I$23,礼包中转!$H$6:$H$23)</f>
        <v>1703</v>
      </c>
      <c r="L100" s="5" t="str">
        <f>_xlfn.XLOOKUP(C100,礼包中转!$I$6:$I$23,礼包中转!$L$6:$L$23,"[]")</f>
        <v>[{"ItemId":6007922999,"Num":1},{"ItemId":6007923999,"Num":1},{"ItemId":6007924999,"Num":1}]</v>
      </c>
      <c r="M100" s="26" t="str">
        <f>_xlfn.XLOOKUP(C100,礼包中转!$I$6:$I$23,礼包中转!$M$6:$M$23,"[]")</f>
        <v>[{"ItemId":10002,"Num":75},{"ItemId":50002,"Num":4800},{"ItemId":50004,"Num":500000},{"ItemId":50005,"Num":2500}]</v>
      </c>
    </row>
    <row r="101" spans="1:13" x14ac:dyDescent="0.15">
      <c r="A101" s="5">
        <f t="shared" si="8"/>
        <v>9990170321</v>
      </c>
      <c r="B101" s="5">
        <f t="shared" si="10"/>
        <v>9990170321</v>
      </c>
      <c r="C101" s="5" t="s">
        <v>224</v>
      </c>
      <c r="D101" s="5" t="str">
        <f t="shared" si="9"/>
        <v>{"ConditionType":6,"Param":[1480]}</v>
      </c>
      <c r="E101" s="5" t="str">
        <f>_xlfn.XLOOKUP(C101,礼包中转!$I$6:$I$23,礼包中转!$G$6:$G$23)</f>
        <v>[40,-1]</v>
      </c>
      <c r="F101" s="5">
        <f>_xlfn.XLOOKUP(C101,礼包中转!$I$6:$I$23,礼包中转!$E$6:$E$23)</f>
        <v>403</v>
      </c>
      <c r="G101" s="5" t="str">
        <f>_xlfn.XLOOKUP(C101,礼包中转!$I$6:$I$23,礼包中转!$D$6:$D$23)</f>
        <v>PushEverythingBagDesc1703</v>
      </c>
      <c r="H101" s="5" t="str">
        <f>_xlfn.XLOOKUP(C101,礼包中转!$I$6:$I$23,礼包中转!$F$6:$F$23)</f>
        <v>PushEverythingBag1703</v>
      </c>
      <c r="I101" s="5">
        <v>1200</v>
      </c>
      <c r="J101" s="5">
        <f t="shared" si="7"/>
        <v>7200</v>
      </c>
      <c r="K101" s="5">
        <f>_xlfn.XLOOKUP(C101,礼包中转!$I$6:$I$23,礼包中转!$H$6:$H$23)</f>
        <v>1703</v>
      </c>
      <c r="L101" s="5" t="str">
        <f>_xlfn.XLOOKUP(C101,礼包中转!$I$6:$I$23,礼包中转!$L$6:$L$23,"[]")</f>
        <v>[{"ItemId":6007922999,"Num":1},{"ItemId":6007923999,"Num":1},{"ItemId":6007924999,"Num":1}]</v>
      </c>
      <c r="M101" s="26" t="str">
        <f>_xlfn.XLOOKUP(C101,礼包中转!$I$6:$I$23,礼包中转!$M$6:$M$23,"[]")</f>
        <v>[{"ItemId":10002,"Num":75},{"ItemId":50002,"Num":4800},{"ItemId":50004,"Num":500000},{"ItemId":50005,"Num":2500}]</v>
      </c>
    </row>
    <row r="102" spans="1:13" x14ac:dyDescent="0.15">
      <c r="A102" s="5">
        <f t="shared" si="8"/>
        <v>9990170322</v>
      </c>
      <c r="B102" s="5">
        <f t="shared" si="10"/>
        <v>9990170322</v>
      </c>
      <c r="C102" s="5" t="s">
        <v>224</v>
      </c>
      <c r="D102" s="5" t="str">
        <f t="shared" si="9"/>
        <v>{"ConditionType":6,"Param":[1560]}</v>
      </c>
      <c r="E102" s="5" t="str">
        <f>_xlfn.XLOOKUP(C102,礼包中转!$I$6:$I$23,礼包中转!$G$6:$G$23)</f>
        <v>[40,-1]</v>
      </c>
      <c r="F102" s="5">
        <f>_xlfn.XLOOKUP(C102,礼包中转!$I$6:$I$23,礼包中转!$E$6:$E$23)</f>
        <v>403</v>
      </c>
      <c r="G102" s="5" t="str">
        <f>_xlfn.XLOOKUP(C102,礼包中转!$I$6:$I$23,礼包中转!$D$6:$D$23)</f>
        <v>PushEverythingBagDesc1703</v>
      </c>
      <c r="H102" s="5" t="str">
        <f>_xlfn.XLOOKUP(C102,礼包中转!$I$6:$I$23,礼包中转!$F$6:$F$23)</f>
        <v>PushEverythingBag1703</v>
      </c>
      <c r="I102" s="5">
        <v>1200</v>
      </c>
      <c r="J102" s="5">
        <f t="shared" si="7"/>
        <v>7200</v>
      </c>
      <c r="K102" s="5">
        <f>_xlfn.XLOOKUP(C102,礼包中转!$I$6:$I$23,礼包中转!$H$6:$H$23)</f>
        <v>1703</v>
      </c>
      <c r="L102" s="5" t="str">
        <f>_xlfn.XLOOKUP(C102,礼包中转!$I$6:$I$23,礼包中转!$L$6:$L$23,"[]")</f>
        <v>[{"ItemId":6007922999,"Num":1},{"ItemId":6007923999,"Num":1},{"ItemId":6007924999,"Num":1}]</v>
      </c>
      <c r="M102" s="26" t="str">
        <f>_xlfn.XLOOKUP(C102,礼包中转!$I$6:$I$23,礼包中转!$M$6:$M$23,"[]")</f>
        <v>[{"ItemId":10002,"Num":75},{"ItemId":50002,"Num":4800},{"ItemId":50004,"Num":500000},{"ItemId":50005,"Num":2500}]</v>
      </c>
    </row>
    <row r="103" spans="1:13" x14ac:dyDescent="0.15">
      <c r="A103" s="5">
        <f t="shared" si="8"/>
        <v>9990170323</v>
      </c>
      <c r="B103" s="5">
        <f t="shared" si="10"/>
        <v>9990170323</v>
      </c>
      <c r="C103" s="5" t="s">
        <v>224</v>
      </c>
      <c r="D103" s="5" t="str">
        <f t="shared" si="9"/>
        <v>{"ConditionType":6,"Param":[1640]}</v>
      </c>
      <c r="E103" s="5" t="str">
        <f>_xlfn.XLOOKUP(C103,礼包中转!$I$6:$I$23,礼包中转!$G$6:$G$23)</f>
        <v>[40,-1]</v>
      </c>
      <c r="F103" s="5">
        <f>_xlfn.XLOOKUP(C103,礼包中转!$I$6:$I$23,礼包中转!$E$6:$E$23)</f>
        <v>403</v>
      </c>
      <c r="G103" s="5" t="str">
        <f>_xlfn.XLOOKUP(C103,礼包中转!$I$6:$I$23,礼包中转!$D$6:$D$23)</f>
        <v>PushEverythingBagDesc1703</v>
      </c>
      <c r="H103" s="5" t="str">
        <f>_xlfn.XLOOKUP(C103,礼包中转!$I$6:$I$23,礼包中转!$F$6:$F$23)</f>
        <v>PushEverythingBag1703</v>
      </c>
      <c r="I103" s="5">
        <v>1200</v>
      </c>
      <c r="J103" s="5">
        <f t="shared" si="7"/>
        <v>7200</v>
      </c>
      <c r="K103" s="5">
        <f>_xlfn.XLOOKUP(C103,礼包中转!$I$6:$I$23,礼包中转!$H$6:$H$23)</f>
        <v>1703</v>
      </c>
      <c r="L103" s="5" t="str">
        <f>_xlfn.XLOOKUP(C103,礼包中转!$I$6:$I$23,礼包中转!$L$6:$L$23,"[]")</f>
        <v>[{"ItemId":6007922999,"Num":1},{"ItemId":6007923999,"Num":1},{"ItemId":6007924999,"Num":1}]</v>
      </c>
      <c r="M103" s="26" t="str">
        <f>_xlfn.XLOOKUP(C103,礼包中转!$I$6:$I$23,礼包中转!$M$6:$M$23,"[]")</f>
        <v>[{"ItemId":10002,"Num":75},{"ItemId":50002,"Num":4800},{"ItemId":50004,"Num":500000},{"ItemId":50005,"Num":2500}]</v>
      </c>
    </row>
    <row r="104" spans="1:13" x14ac:dyDescent="0.15">
      <c r="A104" s="5">
        <f t="shared" si="8"/>
        <v>9990170324</v>
      </c>
      <c r="B104" s="5">
        <f t="shared" si="10"/>
        <v>9990170324</v>
      </c>
      <c r="C104" s="5" t="s">
        <v>224</v>
      </c>
      <c r="D104" s="5" t="str">
        <f t="shared" si="9"/>
        <v>{"ConditionType":6,"Param":[1720]}</v>
      </c>
      <c r="E104" s="5" t="str">
        <f>_xlfn.XLOOKUP(C104,礼包中转!$I$6:$I$23,礼包中转!$G$6:$G$23)</f>
        <v>[40,-1]</v>
      </c>
      <c r="F104" s="5">
        <f>_xlfn.XLOOKUP(C104,礼包中转!$I$6:$I$23,礼包中转!$E$6:$E$23)</f>
        <v>403</v>
      </c>
      <c r="G104" s="5" t="str">
        <f>_xlfn.XLOOKUP(C104,礼包中转!$I$6:$I$23,礼包中转!$D$6:$D$23)</f>
        <v>PushEverythingBagDesc1703</v>
      </c>
      <c r="H104" s="5" t="str">
        <f>_xlfn.XLOOKUP(C104,礼包中转!$I$6:$I$23,礼包中转!$F$6:$F$23)</f>
        <v>PushEverythingBag1703</v>
      </c>
      <c r="I104" s="5">
        <v>1200</v>
      </c>
      <c r="J104" s="5">
        <f t="shared" si="7"/>
        <v>7200</v>
      </c>
      <c r="K104" s="5">
        <f>_xlfn.XLOOKUP(C104,礼包中转!$I$6:$I$23,礼包中转!$H$6:$H$23)</f>
        <v>1703</v>
      </c>
      <c r="L104" s="5" t="str">
        <f>_xlfn.XLOOKUP(C104,礼包中转!$I$6:$I$23,礼包中转!$L$6:$L$23,"[]")</f>
        <v>[{"ItemId":6007922999,"Num":1},{"ItemId":6007923999,"Num":1},{"ItemId":6007924999,"Num":1}]</v>
      </c>
      <c r="M104" s="26" t="str">
        <f>_xlfn.XLOOKUP(C104,礼包中转!$I$6:$I$23,礼包中转!$M$6:$M$23,"[]")</f>
        <v>[{"ItemId":10002,"Num":75},{"ItemId":50002,"Num":4800},{"ItemId":50004,"Num":500000},{"ItemId":50005,"Num":2500}]</v>
      </c>
    </row>
    <row r="105" spans="1:13" x14ac:dyDescent="0.15">
      <c r="A105" s="5">
        <f t="shared" si="8"/>
        <v>9990170325</v>
      </c>
      <c r="B105" s="5">
        <f t="shared" si="10"/>
        <v>9990170325</v>
      </c>
      <c r="C105" s="5" t="s">
        <v>224</v>
      </c>
      <c r="D105" s="5" t="str">
        <f t="shared" si="9"/>
        <v>{"ConditionType":6,"Param":[1800]}</v>
      </c>
      <c r="E105" s="5" t="str">
        <f>_xlfn.XLOOKUP(C105,礼包中转!$I$6:$I$23,礼包中转!$G$6:$G$23)</f>
        <v>[40,-1]</v>
      </c>
      <c r="F105" s="5">
        <f>_xlfn.XLOOKUP(C105,礼包中转!$I$6:$I$23,礼包中转!$E$6:$E$23)</f>
        <v>403</v>
      </c>
      <c r="G105" s="5" t="str">
        <f>_xlfn.XLOOKUP(C105,礼包中转!$I$6:$I$23,礼包中转!$D$6:$D$23)</f>
        <v>PushEverythingBagDesc1703</v>
      </c>
      <c r="H105" s="5" t="str">
        <f>_xlfn.XLOOKUP(C105,礼包中转!$I$6:$I$23,礼包中转!$F$6:$F$23)</f>
        <v>PushEverythingBag1703</v>
      </c>
      <c r="I105" s="5">
        <v>1200</v>
      </c>
      <c r="J105" s="5">
        <f t="shared" si="7"/>
        <v>7200</v>
      </c>
      <c r="K105" s="5">
        <f>_xlfn.XLOOKUP(C105,礼包中转!$I$6:$I$23,礼包中转!$H$6:$H$23)</f>
        <v>1703</v>
      </c>
      <c r="L105" s="5" t="str">
        <f>_xlfn.XLOOKUP(C105,礼包中转!$I$6:$I$23,礼包中转!$L$6:$L$23,"[]")</f>
        <v>[{"ItemId":6007922999,"Num":1},{"ItemId":6007923999,"Num":1},{"ItemId":6007924999,"Num":1}]</v>
      </c>
      <c r="M105" s="26" t="str">
        <f>_xlfn.XLOOKUP(C105,礼包中转!$I$6:$I$23,礼包中转!$M$6:$M$23,"[]")</f>
        <v>[{"ItemId":10002,"Num":75},{"ItemId":50002,"Num":4800},{"ItemId":50004,"Num":500000},{"ItemId":50005,"Num":2500}]</v>
      </c>
    </row>
    <row r="106" spans="1:13" x14ac:dyDescent="0.15">
      <c r="A106" s="5">
        <f>B106</f>
        <v>9990180101</v>
      </c>
      <c r="B106" s="5">
        <f>999*10000000+K106*100+1</f>
        <v>9990180101</v>
      </c>
      <c r="C106" s="5" t="s">
        <v>162</v>
      </c>
      <c r="D106" s="5" t="str">
        <f>条件中转!R62</f>
        <v>{"ConditionType":6,"Param":[160]}</v>
      </c>
      <c r="E106" s="5" t="str">
        <f>_xlfn.XLOOKUP(C106,礼包中转!$I$6:$I$23,礼包中转!$G$6:$G$23)</f>
        <v>[0,-1]</v>
      </c>
      <c r="F106" s="5">
        <f>_xlfn.XLOOKUP(C106,礼包中转!$I$6:$I$23,礼包中转!$E$6:$E$23)</f>
        <v>401</v>
      </c>
      <c r="G106" s="5" t="str">
        <f>_xlfn.XLOOKUP(C106,礼包中转!$I$6:$I$23,礼包中转!$D$6:$D$23)</f>
        <v>PushEverythingBagDesc1801</v>
      </c>
      <c r="H106" s="5" t="str">
        <f>_xlfn.XLOOKUP(C106,礼包中转!$I$6:$I$23,礼包中转!$F$6:$F$23)</f>
        <v>PushEverythingBag1801</v>
      </c>
      <c r="I106" s="5">
        <v>1200</v>
      </c>
      <c r="J106" s="5">
        <f>60*60*2</f>
        <v>7200</v>
      </c>
      <c r="K106" s="5">
        <f>_xlfn.XLOOKUP(C106,礼包中转!$I$6:$I$23,礼包中转!$H$6:$H$23)</f>
        <v>1801</v>
      </c>
      <c r="L106" s="5" t="str">
        <f>_xlfn.XLOOKUP(C106,礼包中转!$I$6:$I$23,礼包中转!$L$6:$L$23,"[]")</f>
        <v>[{"ItemId":6007931999,"Num":1}]</v>
      </c>
      <c r="M106" s="26" t="str">
        <f>_xlfn.XLOOKUP(C106,礼包中转!$I$6:$I$23,礼包中转!$M$6:$M$23,"[]")</f>
        <v>[{"ItemId":10002,"Num":5},{"ItemId":50002,"Num":280},{"ItemId":50004,"Num":500000},{"ItemId":50005,"Num":200}]</v>
      </c>
    </row>
    <row r="107" spans="1:13" x14ac:dyDescent="0.15">
      <c r="A107" s="5">
        <f t="shared" ref="A107:A130" si="11">B107</f>
        <v>9990180102</v>
      </c>
      <c r="B107" s="5">
        <f>B106+1</f>
        <v>9990180102</v>
      </c>
      <c r="C107" s="5" t="s">
        <v>162</v>
      </c>
      <c r="D107" s="5" t="str">
        <f>条件中转!R63</f>
        <v>{"ConditionType":6,"Param":[200]}</v>
      </c>
      <c r="E107" s="5" t="str">
        <f>_xlfn.XLOOKUP(C107,礼包中转!$I$6:$I$23,礼包中转!$G$6:$G$23)</f>
        <v>[0,-1]</v>
      </c>
      <c r="F107" s="5">
        <f>_xlfn.XLOOKUP(C107,礼包中转!$I$6:$I$23,礼包中转!$E$6:$E$23)</f>
        <v>401</v>
      </c>
      <c r="G107" s="5" t="str">
        <f>_xlfn.XLOOKUP(C107,礼包中转!$I$6:$I$23,礼包中转!$D$6:$D$23)</f>
        <v>PushEverythingBagDesc1801</v>
      </c>
      <c r="H107" s="5" t="str">
        <f>_xlfn.XLOOKUP(C107,礼包中转!$I$6:$I$23,礼包中转!$F$6:$F$23)</f>
        <v>PushEverythingBag1801</v>
      </c>
      <c r="I107" s="5">
        <v>1200</v>
      </c>
      <c r="J107" s="5">
        <f t="shared" ref="J107:J155" si="12">60*60*2</f>
        <v>7200</v>
      </c>
      <c r="K107" s="5">
        <f>_xlfn.XLOOKUP(C107,礼包中转!$I$6:$I$23,礼包中转!$H$6:$H$23)</f>
        <v>1801</v>
      </c>
      <c r="L107" s="5" t="str">
        <f>_xlfn.XLOOKUP(C107,礼包中转!$I$6:$I$23,礼包中转!$L$6:$L$23,"[]")</f>
        <v>[{"ItemId":6007931999,"Num":1}]</v>
      </c>
      <c r="M107" s="26" t="str">
        <f>_xlfn.XLOOKUP(C107,礼包中转!$I$6:$I$23,礼包中转!$M$6:$M$23,"[]")</f>
        <v>[{"ItemId":10002,"Num":5},{"ItemId":50002,"Num":280},{"ItemId":50004,"Num":500000},{"ItemId":50005,"Num":200}]</v>
      </c>
    </row>
    <row r="108" spans="1:13" x14ac:dyDescent="0.15">
      <c r="A108" s="5">
        <f t="shared" si="11"/>
        <v>9990180103</v>
      </c>
      <c r="B108" s="5">
        <f t="shared" ref="B108:B130" si="13">B107+1</f>
        <v>9990180103</v>
      </c>
      <c r="C108" s="5" t="s">
        <v>222</v>
      </c>
      <c r="D108" s="5" t="str">
        <f>条件中转!R64</f>
        <v>{"ConditionType":6,"Param":[250]}</v>
      </c>
      <c r="E108" s="5" t="str">
        <f>_xlfn.XLOOKUP(C108,礼包中转!$I$6:$I$23,礼包中转!$G$6:$G$23)</f>
        <v>[0,-1]</v>
      </c>
      <c r="F108" s="5">
        <f>_xlfn.XLOOKUP(C108,礼包中转!$I$6:$I$23,礼包中转!$E$6:$E$23)</f>
        <v>401</v>
      </c>
      <c r="G108" s="5" t="str">
        <f>_xlfn.XLOOKUP(C108,礼包中转!$I$6:$I$23,礼包中转!$D$6:$D$23)</f>
        <v>PushEverythingBagDesc1801</v>
      </c>
      <c r="H108" s="5" t="str">
        <f>_xlfn.XLOOKUP(C108,礼包中转!$I$6:$I$23,礼包中转!$F$6:$F$23)</f>
        <v>PushEverythingBag1801</v>
      </c>
      <c r="I108" s="5">
        <v>1200</v>
      </c>
      <c r="J108" s="5">
        <f t="shared" si="12"/>
        <v>7200</v>
      </c>
      <c r="K108" s="5">
        <f>_xlfn.XLOOKUP(C108,礼包中转!$I$6:$I$23,礼包中转!$H$6:$H$23)</f>
        <v>1801</v>
      </c>
      <c r="L108" s="5" t="str">
        <f>_xlfn.XLOOKUP(C108,礼包中转!$I$6:$I$23,礼包中转!$L$6:$L$23,"[]")</f>
        <v>[{"ItemId":6007931999,"Num":1}]</v>
      </c>
      <c r="M108" s="26" t="str">
        <f>_xlfn.XLOOKUP(C108,礼包中转!$I$6:$I$23,礼包中转!$M$6:$M$23,"[]")</f>
        <v>[{"ItemId":10002,"Num":5},{"ItemId":50002,"Num":280},{"ItemId":50004,"Num":500000},{"ItemId":50005,"Num":200}]</v>
      </c>
    </row>
    <row r="109" spans="1:13" x14ac:dyDescent="0.15">
      <c r="A109" s="5">
        <f t="shared" si="11"/>
        <v>9990180104</v>
      </c>
      <c r="B109" s="5">
        <f t="shared" si="13"/>
        <v>9990180104</v>
      </c>
      <c r="C109" s="5" t="s">
        <v>222</v>
      </c>
      <c r="D109" s="5" t="str">
        <f>条件中转!R65</f>
        <v>{"ConditionType":6,"Param":[300]}</v>
      </c>
      <c r="E109" s="5" t="str">
        <f>_xlfn.XLOOKUP(C109,礼包中转!$I$6:$I$23,礼包中转!$G$6:$G$23)</f>
        <v>[0,-1]</v>
      </c>
      <c r="F109" s="5">
        <f>_xlfn.XLOOKUP(C109,礼包中转!$I$6:$I$23,礼包中转!$E$6:$E$23)</f>
        <v>401</v>
      </c>
      <c r="G109" s="5" t="str">
        <f>_xlfn.XLOOKUP(C109,礼包中转!$I$6:$I$23,礼包中转!$D$6:$D$23)</f>
        <v>PushEverythingBagDesc1801</v>
      </c>
      <c r="H109" s="5" t="str">
        <f>_xlfn.XLOOKUP(C109,礼包中转!$I$6:$I$23,礼包中转!$F$6:$F$23)</f>
        <v>PushEverythingBag1801</v>
      </c>
      <c r="I109" s="5">
        <v>1200</v>
      </c>
      <c r="J109" s="5">
        <f t="shared" si="12"/>
        <v>7200</v>
      </c>
      <c r="K109" s="5">
        <f>_xlfn.XLOOKUP(C109,礼包中转!$I$6:$I$23,礼包中转!$H$6:$H$23)</f>
        <v>1801</v>
      </c>
      <c r="L109" s="5" t="str">
        <f>_xlfn.XLOOKUP(C109,礼包中转!$I$6:$I$23,礼包中转!$L$6:$L$23,"[]")</f>
        <v>[{"ItemId":6007931999,"Num":1}]</v>
      </c>
      <c r="M109" s="26" t="str">
        <f>_xlfn.XLOOKUP(C109,礼包中转!$I$6:$I$23,礼包中转!$M$6:$M$23,"[]")</f>
        <v>[{"ItemId":10002,"Num":5},{"ItemId":50002,"Num":280},{"ItemId":50004,"Num":500000},{"ItemId":50005,"Num":200}]</v>
      </c>
    </row>
    <row r="110" spans="1:13" x14ac:dyDescent="0.15">
      <c r="A110" s="5">
        <f t="shared" si="11"/>
        <v>9990180105</v>
      </c>
      <c r="B110" s="5">
        <f t="shared" si="13"/>
        <v>9990180105</v>
      </c>
      <c r="C110" s="5" t="s">
        <v>222</v>
      </c>
      <c r="D110" s="5" t="str">
        <f>条件中转!R66</f>
        <v>{"ConditionType":6,"Param":[350]}</v>
      </c>
      <c r="E110" s="5" t="str">
        <f>_xlfn.XLOOKUP(C110,礼包中转!$I$6:$I$23,礼包中转!$G$6:$G$23)</f>
        <v>[0,-1]</v>
      </c>
      <c r="F110" s="5">
        <f>_xlfn.XLOOKUP(C110,礼包中转!$I$6:$I$23,礼包中转!$E$6:$E$23)</f>
        <v>401</v>
      </c>
      <c r="G110" s="5" t="str">
        <f>_xlfn.XLOOKUP(C110,礼包中转!$I$6:$I$23,礼包中转!$D$6:$D$23)</f>
        <v>PushEverythingBagDesc1801</v>
      </c>
      <c r="H110" s="5" t="str">
        <f>_xlfn.XLOOKUP(C110,礼包中转!$I$6:$I$23,礼包中转!$F$6:$F$23)</f>
        <v>PushEverythingBag1801</v>
      </c>
      <c r="I110" s="5">
        <v>1200</v>
      </c>
      <c r="J110" s="5">
        <f t="shared" si="12"/>
        <v>7200</v>
      </c>
      <c r="K110" s="5">
        <f>_xlfn.XLOOKUP(C110,礼包中转!$I$6:$I$23,礼包中转!$H$6:$H$23)</f>
        <v>1801</v>
      </c>
      <c r="L110" s="5" t="str">
        <f>_xlfn.XLOOKUP(C110,礼包中转!$I$6:$I$23,礼包中转!$L$6:$L$23,"[]")</f>
        <v>[{"ItemId":6007931999,"Num":1}]</v>
      </c>
      <c r="M110" s="26" t="str">
        <f>_xlfn.XLOOKUP(C110,礼包中转!$I$6:$I$23,礼包中转!$M$6:$M$23,"[]")</f>
        <v>[{"ItemId":10002,"Num":5},{"ItemId":50002,"Num":280},{"ItemId":50004,"Num":500000},{"ItemId":50005,"Num":200}]</v>
      </c>
    </row>
    <row r="111" spans="1:13" x14ac:dyDescent="0.15">
      <c r="A111" s="5">
        <f t="shared" si="11"/>
        <v>9990180106</v>
      </c>
      <c r="B111" s="5">
        <f t="shared" si="13"/>
        <v>9990180106</v>
      </c>
      <c r="C111" s="5" t="s">
        <v>222</v>
      </c>
      <c r="D111" s="5" t="str">
        <f>条件中转!R67</f>
        <v>{"ConditionType":6,"Param":[400]}</v>
      </c>
      <c r="E111" s="5" t="str">
        <f>_xlfn.XLOOKUP(C111,礼包中转!$I$6:$I$23,礼包中转!$G$6:$G$23)</f>
        <v>[0,-1]</v>
      </c>
      <c r="F111" s="5">
        <f>_xlfn.XLOOKUP(C111,礼包中转!$I$6:$I$23,礼包中转!$E$6:$E$23)</f>
        <v>401</v>
      </c>
      <c r="G111" s="5" t="str">
        <f>_xlfn.XLOOKUP(C111,礼包中转!$I$6:$I$23,礼包中转!$D$6:$D$23)</f>
        <v>PushEverythingBagDesc1801</v>
      </c>
      <c r="H111" s="5" t="str">
        <f>_xlfn.XLOOKUP(C111,礼包中转!$I$6:$I$23,礼包中转!$F$6:$F$23)</f>
        <v>PushEverythingBag1801</v>
      </c>
      <c r="I111" s="5">
        <v>1200</v>
      </c>
      <c r="J111" s="5">
        <f t="shared" si="12"/>
        <v>7200</v>
      </c>
      <c r="K111" s="5">
        <f>_xlfn.XLOOKUP(C111,礼包中转!$I$6:$I$23,礼包中转!$H$6:$H$23)</f>
        <v>1801</v>
      </c>
      <c r="L111" s="5" t="str">
        <f>_xlfn.XLOOKUP(C111,礼包中转!$I$6:$I$23,礼包中转!$L$6:$L$23,"[]")</f>
        <v>[{"ItemId":6007931999,"Num":1}]</v>
      </c>
      <c r="M111" s="26" t="str">
        <f>_xlfn.XLOOKUP(C111,礼包中转!$I$6:$I$23,礼包中转!$M$6:$M$23,"[]")</f>
        <v>[{"ItemId":10002,"Num":5},{"ItemId":50002,"Num":280},{"ItemId":50004,"Num":500000},{"ItemId":50005,"Num":200}]</v>
      </c>
    </row>
    <row r="112" spans="1:13" x14ac:dyDescent="0.15">
      <c r="A112" s="5">
        <f t="shared" si="11"/>
        <v>9990180107</v>
      </c>
      <c r="B112" s="5">
        <f t="shared" si="13"/>
        <v>9990180107</v>
      </c>
      <c r="C112" s="5" t="s">
        <v>222</v>
      </c>
      <c r="D112" s="5" t="str">
        <f>条件中转!R68</f>
        <v>{"ConditionType":6,"Param":[450]}</v>
      </c>
      <c r="E112" s="5" t="str">
        <f>_xlfn.XLOOKUP(C112,礼包中转!$I$6:$I$23,礼包中转!$G$6:$G$23)</f>
        <v>[0,-1]</v>
      </c>
      <c r="F112" s="5">
        <f>_xlfn.XLOOKUP(C112,礼包中转!$I$6:$I$23,礼包中转!$E$6:$E$23)</f>
        <v>401</v>
      </c>
      <c r="G112" s="5" t="str">
        <f>_xlfn.XLOOKUP(C112,礼包中转!$I$6:$I$23,礼包中转!$D$6:$D$23)</f>
        <v>PushEverythingBagDesc1801</v>
      </c>
      <c r="H112" s="5" t="str">
        <f>_xlfn.XLOOKUP(C112,礼包中转!$I$6:$I$23,礼包中转!$F$6:$F$23)</f>
        <v>PushEverythingBag1801</v>
      </c>
      <c r="I112" s="5">
        <v>1200</v>
      </c>
      <c r="J112" s="5">
        <f t="shared" si="12"/>
        <v>7200</v>
      </c>
      <c r="K112" s="5">
        <f>_xlfn.XLOOKUP(C112,礼包中转!$I$6:$I$23,礼包中转!$H$6:$H$23)</f>
        <v>1801</v>
      </c>
      <c r="L112" s="5" t="str">
        <f>_xlfn.XLOOKUP(C112,礼包中转!$I$6:$I$23,礼包中转!$L$6:$L$23,"[]")</f>
        <v>[{"ItemId":6007931999,"Num":1}]</v>
      </c>
      <c r="M112" s="26" t="str">
        <f>_xlfn.XLOOKUP(C112,礼包中转!$I$6:$I$23,礼包中转!$M$6:$M$23,"[]")</f>
        <v>[{"ItemId":10002,"Num":5},{"ItemId":50002,"Num":280},{"ItemId":50004,"Num":500000},{"ItemId":50005,"Num":200}]</v>
      </c>
    </row>
    <row r="113" spans="1:13" x14ac:dyDescent="0.15">
      <c r="A113" s="5">
        <f t="shared" si="11"/>
        <v>9990180108</v>
      </c>
      <c r="B113" s="5">
        <f t="shared" si="13"/>
        <v>9990180108</v>
      </c>
      <c r="C113" s="5" t="s">
        <v>222</v>
      </c>
      <c r="D113" s="5" t="str">
        <f>条件中转!R69</f>
        <v>{"ConditionType":6,"Param":[500]}</v>
      </c>
      <c r="E113" s="5" t="str">
        <f>_xlfn.XLOOKUP(C113,礼包中转!$I$6:$I$23,礼包中转!$G$6:$G$23)</f>
        <v>[0,-1]</v>
      </c>
      <c r="F113" s="5">
        <f>_xlfn.XLOOKUP(C113,礼包中转!$I$6:$I$23,礼包中转!$E$6:$E$23)</f>
        <v>401</v>
      </c>
      <c r="G113" s="5" t="str">
        <f>_xlfn.XLOOKUP(C113,礼包中转!$I$6:$I$23,礼包中转!$D$6:$D$23)</f>
        <v>PushEverythingBagDesc1801</v>
      </c>
      <c r="H113" s="5" t="str">
        <f>_xlfn.XLOOKUP(C113,礼包中转!$I$6:$I$23,礼包中转!$F$6:$F$23)</f>
        <v>PushEverythingBag1801</v>
      </c>
      <c r="I113" s="5">
        <v>1200</v>
      </c>
      <c r="J113" s="5">
        <f t="shared" si="12"/>
        <v>7200</v>
      </c>
      <c r="K113" s="5">
        <f>_xlfn.XLOOKUP(C113,礼包中转!$I$6:$I$23,礼包中转!$H$6:$H$23)</f>
        <v>1801</v>
      </c>
      <c r="L113" s="5" t="str">
        <f>_xlfn.XLOOKUP(C113,礼包中转!$I$6:$I$23,礼包中转!$L$6:$L$23,"[]")</f>
        <v>[{"ItemId":6007931999,"Num":1}]</v>
      </c>
      <c r="M113" s="26" t="str">
        <f>_xlfn.XLOOKUP(C113,礼包中转!$I$6:$I$23,礼包中转!$M$6:$M$23,"[]")</f>
        <v>[{"ItemId":10002,"Num":5},{"ItemId":50002,"Num":280},{"ItemId":50004,"Num":500000},{"ItemId":50005,"Num":200}]</v>
      </c>
    </row>
    <row r="114" spans="1:13" x14ac:dyDescent="0.15">
      <c r="A114" s="5">
        <f t="shared" si="11"/>
        <v>9990180109</v>
      </c>
      <c r="B114" s="5">
        <f t="shared" si="13"/>
        <v>9990180109</v>
      </c>
      <c r="C114" s="5" t="s">
        <v>222</v>
      </c>
      <c r="D114" s="5" t="str">
        <f>条件中转!R70</f>
        <v>{"ConditionType":6,"Param":[580]}</v>
      </c>
      <c r="E114" s="5" t="str">
        <f>_xlfn.XLOOKUP(C114,礼包中转!$I$6:$I$23,礼包中转!$G$6:$G$23)</f>
        <v>[0,-1]</v>
      </c>
      <c r="F114" s="5">
        <f>_xlfn.XLOOKUP(C114,礼包中转!$I$6:$I$23,礼包中转!$E$6:$E$23)</f>
        <v>401</v>
      </c>
      <c r="G114" s="5" t="str">
        <f>_xlfn.XLOOKUP(C114,礼包中转!$I$6:$I$23,礼包中转!$D$6:$D$23)</f>
        <v>PushEverythingBagDesc1801</v>
      </c>
      <c r="H114" s="5" t="str">
        <f>_xlfn.XLOOKUP(C114,礼包中转!$I$6:$I$23,礼包中转!$F$6:$F$23)</f>
        <v>PushEverythingBag1801</v>
      </c>
      <c r="I114" s="5">
        <v>1200</v>
      </c>
      <c r="J114" s="5">
        <f t="shared" si="12"/>
        <v>7200</v>
      </c>
      <c r="K114" s="5">
        <f>_xlfn.XLOOKUP(C114,礼包中转!$I$6:$I$23,礼包中转!$H$6:$H$23)</f>
        <v>1801</v>
      </c>
      <c r="L114" s="5" t="str">
        <f>_xlfn.XLOOKUP(C114,礼包中转!$I$6:$I$23,礼包中转!$L$6:$L$23,"[]")</f>
        <v>[{"ItemId":6007931999,"Num":1}]</v>
      </c>
      <c r="M114" s="26" t="str">
        <f>_xlfn.XLOOKUP(C114,礼包中转!$I$6:$I$23,礼包中转!$M$6:$M$23,"[]")</f>
        <v>[{"ItemId":10002,"Num":5},{"ItemId":50002,"Num":280},{"ItemId":50004,"Num":500000},{"ItemId":50005,"Num":200}]</v>
      </c>
    </row>
    <row r="115" spans="1:13" x14ac:dyDescent="0.15">
      <c r="A115" s="5">
        <f t="shared" si="11"/>
        <v>9990180110</v>
      </c>
      <c r="B115" s="5">
        <f t="shared" si="13"/>
        <v>9990180110</v>
      </c>
      <c r="C115" s="5" t="s">
        <v>222</v>
      </c>
      <c r="D115" s="5" t="str">
        <f>条件中转!R71</f>
        <v>{"ConditionType":6,"Param":[660]}</v>
      </c>
      <c r="E115" s="5" t="str">
        <f>_xlfn.XLOOKUP(C115,礼包中转!$I$6:$I$23,礼包中转!$G$6:$G$23)</f>
        <v>[0,-1]</v>
      </c>
      <c r="F115" s="5">
        <f>_xlfn.XLOOKUP(C115,礼包中转!$I$6:$I$23,礼包中转!$E$6:$E$23)</f>
        <v>401</v>
      </c>
      <c r="G115" s="5" t="str">
        <f>_xlfn.XLOOKUP(C115,礼包中转!$I$6:$I$23,礼包中转!$D$6:$D$23)</f>
        <v>PushEverythingBagDesc1801</v>
      </c>
      <c r="H115" s="5" t="str">
        <f>_xlfn.XLOOKUP(C115,礼包中转!$I$6:$I$23,礼包中转!$F$6:$F$23)</f>
        <v>PushEverythingBag1801</v>
      </c>
      <c r="I115" s="5">
        <v>1200</v>
      </c>
      <c r="J115" s="5">
        <f t="shared" si="12"/>
        <v>7200</v>
      </c>
      <c r="K115" s="5">
        <f>_xlfn.XLOOKUP(C115,礼包中转!$I$6:$I$23,礼包中转!$H$6:$H$23)</f>
        <v>1801</v>
      </c>
      <c r="L115" s="5" t="str">
        <f>_xlfn.XLOOKUP(C115,礼包中转!$I$6:$I$23,礼包中转!$L$6:$L$23,"[]")</f>
        <v>[{"ItemId":6007931999,"Num":1}]</v>
      </c>
      <c r="M115" s="26" t="str">
        <f>_xlfn.XLOOKUP(C115,礼包中转!$I$6:$I$23,礼包中转!$M$6:$M$23,"[]")</f>
        <v>[{"ItemId":10002,"Num":5},{"ItemId":50002,"Num":280},{"ItemId":50004,"Num":500000},{"ItemId":50005,"Num":200}]</v>
      </c>
    </row>
    <row r="116" spans="1:13" x14ac:dyDescent="0.15">
      <c r="A116" s="5">
        <f t="shared" si="11"/>
        <v>9990180111</v>
      </c>
      <c r="B116" s="5">
        <f t="shared" si="13"/>
        <v>9990180111</v>
      </c>
      <c r="C116" s="5" t="s">
        <v>222</v>
      </c>
      <c r="D116" s="5" t="str">
        <f>条件中转!R72</f>
        <v>{"ConditionType":6,"Param":[740]}</v>
      </c>
      <c r="E116" s="5" t="str">
        <f>_xlfn.XLOOKUP(C116,礼包中转!$I$6:$I$23,礼包中转!$G$6:$G$23)</f>
        <v>[0,-1]</v>
      </c>
      <c r="F116" s="5">
        <f>_xlfn.XLOOKUP(C116,礼包中转!$I$6:$I$23,礼包中转!$E$6:$E$23)</f>
        <v>401</v>
      </c>
      <c r="G116" s="5" t="str">
        <f>_xlfn.XLOOKUP(C116,礼包中转!$I$6:$I$23,礼包中转!$D$6:$D$23)</f>
        <v>PushEverythingBagDesc1801</v>
      </c>
      <c r="H116" s="5" t="str">
        <f>_xlfn.XLOOKUP(C116,礼包中转!$I$6:$I$23,礼包中转!$F$6:$F$23)</f>
        <v>PushEverythingBag1801</v>
      </c>
      <c r="I116" s="5">
        <v>1200</v>
      </c>
      <c r="J116" s="5">
        <f t="shared" si="12"/>
        <v>7200</v>
      </c>
      <c r="K116" s="5">
        <f>_xlfn.XLOOKUP(C116,礼包中转!$I$6:$I$23,礼包中转!$H$6:$H$23)</f>
        <v>1801</v>
      </c>
      <c r="L116" s="5" t="str">
        <f>_xlfn.XLOOKUP(C116,礼包中转!$I$6:$I$23,礼包中转!$L$6:$L$23,"[]")</f>
        <v>[{"ItemId":6007931999,"Num":1}]</v>
      </c>
      <c r="M116" s="26" t="str">
        <f>_xlfn.XLOOKUP(C116,礼包中转!$I$6:$I$23,礼包中转!$M$6:$M$23,"[]")</f>
        <v>[{"ItemId":10002,"Num":5},{"ItemId":50002,"Num":280},{"ItemId":50004,"Num":500000},{"ItemId":50005,"Num":200}]</v>
      </c>
    </row>
    <row r="117" spans="1:13" x14ac:dyDescent="0.15">
      <c r="A117" s="5">
        <f t="shared" si="11"/>
        <v>9990180112</v>
      </c>
      <c r="B117" s="5">
        <f t="shared" si="13"/>
        <v>9990180112</v>
      </c>
      <c r="C117" s="5" t="s">
        <v>222</v>
      </c>
      <c r="D117" s="5" t="str">
        <f>条件中转!R73</f>
        <v>{"ConditionType":6,"Param":[820]}</v>
      </c>
      <c r="E117" s="5" t="str">
        <f>_xlfn.XLOOKUP(C117,礼包中转!$I$6:$I$23,礼包中转!$G$6:$G$23)</f>
        <v>[0,-1]</v>
      </c>
      <c r="F117" s="5">
        <f>_xlfn.XLOOKUP(C117,礼包中转!$I$6:$I$23,礼包中转!$E$6:$E$23)</f>
        <v>401</v>
      </c>
      <c r="G117" s="5" t="str">
        <f>_xlfn.XLOOKUP(C117,礼包中转!$I$6:$I$23,礼包中转!$D$6:$D$23)</f>
        <v>PushEverythingBagDesc1801</v>
      </c>
      <c r="H117" s="5" t="str">
        <f>_xlfn.XLOOKUP(C117,礼包中转!$I$6:$I$23,礼包中转!$F$6:$F$23)</f>
        <v>PushEverythingBag1801</v>
      </c>
      <c r="I117" s="5">
        <v>1200</v>
      </c>
      <c r="J117" s="5">
        <f t="shared" si="12"/>
        <v>7200</v>
      </c>
      <c r="K117" s="5">
        <f>_xlfn.XLOOKUP(C117,礼包中转!$I$6:$I$23,礼包中转!$H$6:$H$23)</f>
        <v>1801</v>
      </c>
      <c r="L117" s="5" t="str">
        <f>_xlfn.XLOOKUP(C117,礼包中转!$I$6:$I$23,礼包中转!$L$6:$L$23,"[]")</f>
        <v>[{"ItemId":6007931999,"Num":1}]</v>
      </c>
      <c r="M117" s="26" t="str">
        <f>_xlfn.XLOOKUP(C117,礼包中转!$I$6:$I$23,礼包中转!$M$6:$M$23,"[]")</f>
        <v>[{"ItemId":10002,"Num":5},{"ItemId":50002,"Num":280},{"ItemId":50004,"Num":500000},{"ItemId":50005,"Num":200}]</v>
      </c>
    </row>
    <row r="118" spans="1:13" x14ac:dyDescent="0.15">
      <c r="A118" s="5">
        <f t="shared" si="11"/>
        <v>9990180113</v>
      </c>
      <c r="B118" s="5">
        <f t="shared" si="13"/>
        <v>9990180113</v>
      </c>
      <c r="C118" s="5" t="s">
        <v>222</v>
      </c>
      <c r="D118" s="5" t="str">
        <f>条件中转!R74</f>
        <v>{"ConditionType":6,"Param":[900]}</v>
      </c>
      <c r="E118" s="5" t="str">
        <f>_xlfn.XLOOKUP(C118,礼包中转!$I$6:$I$23,礼包中转!$G$6:$G$23)</f>
        <v>[0,-1]</v>
      </c>
      <c r="F118" s="5">
        <f>_xlfn.XLOOKUP(C118,礼包中转!$I$6:$I$23,礼包中转!$E$6:$E$23)</f>
        <v>401</v>
      </c>
      <c r="G118" s="5" t="str">
        <f>_xlfn.XLOOKUP(C118,礼包中转!$I$6:$I$23,礼包中转!$D$6:$D$23)</f>
        <v>PushEverythingBagDesc1801</v>
      </c>
      <c r="H118" s="5" t="str">
        <f>_xlfn.XLOOKUP(C118,礼包中转!$I$6:$I$23,礼包中转!$F$6:$F$23)</f>
        <v>PushEverythingBag1801</v>
      </c>
      <c r="I118" s="5">
        <v>1200</v>
      </c>
      <c r="J118" s="5">
        <f t="shared" si="12"/>
        <v>7200</v>
      </c>
      <c r="K118" s="5">
        <f>_xlfn.XLOOKUP(C118,礼包中转!$I$6:$I$23,礼包中转!$H$6:$H$23)</f>
        <v>1801</v>
      </c>
      <c r="L118" s="5" t="str">
        <f>_xlfn.XLOOKUP(C118,礼包中转!$I$6:$I$23,礼包中转!$L$6:$L$23,"[]")</f>
        <v>[{"ItemId":6007931999,"Num":1}]</v>
      </c>
      <c r="M118" s="26" t="str">
        <f>_xlfn.XLOOKUP(C118,礼包中转!$I$6:$I$23,礼包中转!$M$6:$M$23,"[]")</f>
        <v>[{"ItemId":10002,"Num":5},{"ItemId":50002,"Num":280},{"ItemId":50004,"Num":500000},{"ItemId":50005,"Num":200}]</v>
      </c>
    </row>
    <row r="119" spans="1:13" x14ac:dyDescent="0.15">
      <c r="A119" s="5">
        <f t="shared" si="11"/>
        <v>9990180114</v>
      </c>
      <c r="B119" s="5">
        <f t="shared" si="13"/>
        <v>9990180114</v>
      </c>
      <c r="C119" s="5" t="s">
        <v>222</v>
      </c>
      <c r="D119" s="5" t="str">
        <f>条件中转!R75</f>
        <v>{"ConditionType":6,"Param":[980]}</v>
      </c>
      <c r="E119" s="5" t="str">
        <f>_xlfn.XLOOKUP(C119,礼包中转!$I$6:$I$23,礼包中转!$G$6:$G$23)</f>
        <v>[0,-1]</v>
      </c>
      <c r="F119" s="5">
        <f>_xlfn.XLOOKUP(C119,礼包中转!$I$6:$I$23,礼包中转!$E$6:$E$23)</f>
        <v>401</v>
      </c>
      <c r="G119" s="5" t="str">
        <f>_xlfn.XLOOKUP(C119,礼包中转!$I$6:$I$23,礼包中转!$D$6:$D$23)</f>
        <v>PushEverythingBagDesc1801</v>
      </c>
      <c r="H119" s="5" t="str">
        <f>_xlfn.XLOOKUP(C119,礼包中转!$I$6:$I$23,礼包中转!$F$6:$F$23)</f>
        <v>PushEverythingBag1801</v>
      </c>
      <c r="I119" s="5">
        <v>1200</v>
      </c>
      <c r="J119" s="5">
        <f t="shared" si="12"/>
        <v>7200</v>
      </c>
      <c r="K119" s="5">
        <f>_xlfn.XLOOKUP(C119,礼包中转!$I$6:$I$23,礼包中转!$H$6:$H$23)</f>
        <v>1801</v>
      </c>
      <c r="L119" s="5" t="str">
        <f>_xlfn.XLOOKUP(C119,礼包中转!$I$6:$I$23,礼包中转!$L$6:$L$23,"[]")</f>
        <v>[{"ItemId":6007931999,"Num":1}]</v>
      </c>
      <c r="M119" s="26" t="str">
        <f>_xlfn.XLOOKUP(C119,礼包中转!$I$6:$I$23,礼包中转!$M$6:$M$23,"[]")</f>
        <v>[{"ItemId":10002,"Num":5},{"ItemId":50002,"Num":280},{"ItemId":50004,"Num":500000},{"ItemId":50005,"Num":200}]</v>
      </c>
    </row>
    <row r="120" spans="1:13" x14ac:dyDescent="0.15">
      <c r="A120" s="5">
        <f t="shared" si="11"/>
        <v>9990180115</v>
      </c>
      <c r="B120" s="5">
        <f t="shared" si="13"/>
        <v>9990180115</v>
      </c>
      <c r="C120" s="5" t="s">
        <v>222</v>
      </c>
      <c r="D120" s="5" t="str">
        <f>条件中转!R76</f>
        <v>{"ConditionType":6,"Param":[1060]}</v>
      </c>
      <c r="E120" s="5" t="str">
        <f>_xlfn.XLOOKUP(C120,礼包中转!$I$6:$I$23,礼包中转!$G$6:$G$23)</f>
        <v>[0,-1]</v>
      </c>
      <c r="F120" s="5">
        <f>_xlfn.XLOOKUP(C120,礼包中转!$I$6:$I$23,礼包中转!$E$6:$E$23)</f>
        <v>401</v>
      </c>
      <c r="G120" s="5" t="str">
        <f>_xlfn.XLOOKUP(C120,礼包中转!$I$6:$I$23,礼包中转!$D$6:$D$23)</f>
        <v>PushEverythingBagDesc1801</v>
      </c>
      <c r="H120" s="5" t="str">
        <f>_xlfn.XLOOKUP(C120,礼包中转!$I$6:$I$23,礼包中转!$F$6:$F$23)</f>
        <v>PushEverythingBag1801</v>
      </c>
      <c r="I120" s="5">
        <v>1200</v>
      </c>
      <c r="J120" s="5">
        <f t="shared" si="12"/>
        <v>7200</v>
      </c>
      <c r="K120" s="5">
        <f>_xlfn.XLOOKUP(C120,礼包中转!$I$6:$I$23,礼包中转!$H$6:$H$23)</f>
        <v>1801</v>
      </c>
      <c r="L120" s="5" t="str">
        <f>_xlfn.XLOOKUP(C120,礼包中转!$I$6:$I$23,礼包中转!$L$6:$L$23,"[]")</f>
        <v>[{"ItemId":6007931999,"Num":1}]</v>
      </c>
      <c r="M120" s="26" t="str">
        <f>_xlfn.XLOOKUP(C120,礼包中转!$I$6:$I$23,礼包中转!$M$6:$M$23,"[]")</f>
        <v>[{"ItemId":10002,"Num":5},{"ItemId":50002,"Num":280},{"ItemId":50004,"Num":500000},{"ItemId":50005,"Num":200}]</v>
      </c>
    </row>
    <row r="121" spans="1:13" x14ac:dyDescent="0.15">
      <c r="A121" s="5">
        <f t="shared" si="11"/>
        <v>9990180116</v>
      </c>
      <c r="B121" s="5">
        <f t="shared" si="13"/>
        <v>9990180116</v>
      </c>
      <c r="C121" s="5" t="s">
        <v>222</v>
      </c>
      <c r="D121" s="5" t="str">
        <f>条件中转!R77</f>
        <v>{"ConditionType":6,"Param":[1140]}</v>
      </c>
      <c r="E121" s="5" t="str">
        <f>_xlfn.XLOOKUP(C121,礼包中转!$I$6:$I$23,礼包中转!$G$6:$G$23)</f>
        <v>[0,-1]</v>
      </c>
      <c r="F121" s="5">
        <f>_xlfn.XLOOKUP(C121,礼包中转!$I$6:$I$23,礼包中转!$E$6:$E$23)</f>
        <v>401</v>
      </c>
      <c r="G121" s="5" t="str">
        <f>_xlfn.XLOOKUP(C121,礼包中转!$I$6:$I$23,礼包中转!$D$6:$D$23)</f>
        <v>PushEverythingBagDesc1801</v>
      </c>
      <c r="H121" s="5" t="str">
        <f>_xlfn.XLOOKUP(C121,礼包中转!$I$6:$I$23,礼包中转!$F$6:$F$23)</f>
        <v>PushEverythingBag1801</v>
      </c>
      <c r="I121" s="5">
        <v>1200</v>
      </c>
      <c r="J121" s="5">
        <f t="shared" si="12"/>
        <v>7200</v>
      </c>
      <c r="K121" s="5">
        <f>_xlfn.XLOOKUP(C121,礼包中转!$I$6:$I$23,礼包中转!$H$6:$H$23)</f>
        <v>1801</v>
      </c>
      <c r="L121" s="5" t="str">
        <f>_xlfn.XLOOKUP(C121,礼包中转!$I$6:$I$23,礼包中转!$L$6:$L$23,"[]")</f>
        <v>[{"ItemId":6007931999,"Num":1}]</v>
      </c>
      <c r="M121" s="26" t="str">
        <f>_xlfn.XLOOKUP(C121,礼包中转!$I$6:$I$23,礼包中转!$M$6:$M$23,"[]")</f>
        <v>[{"ItemId":10002,"Num":5},{"ItemId":50002,"Num":280},{"ItemId":50004,"Num":500000},{"ItemId":50005,"Num":200}]</v>
      </c>
    </row>
    <row r="122" spans="1:13" x14ac:dyDescent="0.15">
      <c r="A122" s="5">
        <f t="shared" si="11"/>
        <v>9990180117</v>
      </c>
      <c r="B122" s="5">
        <f t="shared" si="13"/>
        <v>9990180117</v>
      </c>
      <c r="C122" s="5" t="s">
        <v>222</v>
      </c>
      <c r="D122" s="5" t="str">
        <f>条件中转!R78</f>
        <v>{"ConditionType":6,"Param":[1220]}</v>
      </c>
      <c r="E122" s="5" t="str">
        <f>_xlfn.XLOOKUP(C122,礼包中转!$I$6:$I$23,礼包中转!$G$6:$G$23)</f>
        <v>[0,-1]</v>
      </c>
      <c r="F122" s="5">
        <f>_xlfn.XLOOKUP(C122,礼包中转!$I$6:$I$23,礼包中转!$E$6:$E$23)</f>
        <v>401</v>
      </c>
      <c r="G122" s="5" t="str">
        <f>_xlfn.XLOOKUP(C122,礼包中转!$I$6:$I$23,礼包中转!$D$6:$D$23)</f>
        <v>PushEverythingBagDesc1801</v>
      </c>
      <c r="H122" s="5" t="str">
        <f>_xlfn.XLOOKUP(C122,礼包中转!$I$6:$I$23,礼包中转!$F$6:$F$23)</f>
        <v>PushEverythingBag1801</v>
      </c>
      <c r="I122" s="5">
        <v>1200</v>
      </c>
      <c r="J122" s="5">
        <f t="shared" si="12"/>
        <v>7200</v>
      </c>
      <c r="K122" s="5">
        <f>_xlfn.XLOOKUP(C122,礼包中转!$I$6:$I$23,礼包中转!$H$6:$H$23)</f>
        <v>1801</v>
      </c>
      <c r="L122" s="5" t="str">
        <f>_xlfn.XLOOKUP(C122,礼包中转!$I$6:$I$23,礼包中转!$L$6:$L$23,"[]")</f>
        <v>[{"ItemId":6007931999,"Num":1}]</v>
      </c>
      <c r="M122" s="26" t="str">
        <f>_xlfn.XLOOKUP(C122,礼包中转!$I$6:$I$23,礼包中转!$M$6:$M$23,"[]")</f>
        <v>[{"ItemId":10002,"Num":5},{"ItemId":50002,"Num":280},{"ItemId":50004,"Num":500000},{"ItemId":50005,"Num":200}]</v>
      </c>
    </row>
    <row r="123" spans="1:13" x14ac:dyDescent="0.15">
      <c r="A123" s="5">
        <f t="shared" si="11"/>
        <v>9990180118</v>
      </c>
      <c r="B123" s="5">
        <f t="shared" si="13"/>
        <v>9990180118</v>
      </c>
      <c r="C123" s="5" t="s">
        <v>222</v>
      </c>
      <c r="D123" s="5" t="str">
        <f>条件中转!R79</f>
        <v>{"ConditionType":6,"Param":[1300]}</v>
      </c>
      <c r="E123" s="5" t="str">
        <f>_xlfn.XLOOKUP(C123,礼包中转!$I$6:$I$23,礼包中转!$G$6:$G$23)</f>
        <v>[0,-1]</v>
      </c>
      <c r="F123" s="5">
        <f>_xlfn.XLOOKUP(C123,礼包中转!$I$6:$I$23,礼包中转!$E$6:$E$23)</f>
        <v>401</v>
      </c>
      <c r="G123" s="5" t="str">
        <f>_xlfn.XLOOKUP(C123,礼包中转!$I$6:$I$23,礼包中转!$D$6:$D$23)</f>
        <v>PushEverythingBagDesc1801</v>
      </c>
      <c r="H123" s="5" t="str">
        <f>_xlfn.XLOOKUP(C123,礼包中转!$I$6:$I$23,礼包中转!$F$6:$F$23)</f>
        <v>PushEverythingBag1801</v>
      </c>
      <c r="I123" s="5">
        <v>1200</v>
      </c>
      <c r="J123" s="5">
        <f t="shared" si="12"/>
        <v>7200</v>
      </c>
      <c r="K123" s="5">
        <f>_xlfn.XLOOKUP(C123,礼包中转!$I$6:$I$23,礼包中转!$H$6:$H$23)</f>
        <v>1801</v>
      </c>
      <c r="L123" s="5" t="str">
        <f>_xlfn.XLOOKUP(C123,礼包中转!$I$6:$I$23,礼包中转!$L$6:$L$23,"[]")</f>
        <v>[{"ItemId":6007931999,"Num":1}]</v>
      </c>
      <c r="M123" s="26" t="str">
        <f>_xlfn.XLOOKUP(C123,礼包中转!$I$6:$I$23,礼包中转!$M$6:$M$23,"[]")</f>
        <v>[{"ItemId":10002,"Num":5},{"ItemId":50002,"Num":280},{"ItemId":50004,"Num":500000},{"ItemId":50005,"Num":200}]</v>
      </c>
    </row>
    <row r="124" spans="1:13" x14ac:dyDescent="0.15">
      <c r="A124" s="5">
        <f t="shared" si="11"/>
        <v>9990180119</v>
      </c>
      <c r="B124" s="5">
        <f t="shared" si="13"/>
        <v>9990180119</v>
      </c>
      <c r="C124" s="5" t="s">
        <v>222</v>
      </c>
      <c r="D124" s="5" t="str">
        <f>条件中转!R80</f>
        <v>{"ConditionType":6,"Param":[1380]}</v>
      </c>
      <c r="E124" s="5" t="str">
        <f>_xlfn.XLOOKUP(C124,礼包中转!$I$6:$I$23,礼包中转!$G$6:$G$23)</f>
        <v>[0,-1]</v>
      </c>
      <c r="F124" s="5">
        <f>_xlfn.XLOOKUP(C124,礼包中转!$I$6:$I$23,礼包中转!$E$6:$E$23)</f>
        <v>401</v>
      </c>
      <c r="G124" s="5" t="str">
        <f>_xlfn.XLOOKUP(C124,礼包中转!$I$6:$I$23,礼包中转!$D$6:$D$23)</f>
        <v>PushEverythingBagDesc1801</v>
      </c>
      <c r="H124" s="5" t="str">
        <f>_xlfn.XLOOKUP(C124,礼包中转!$I$6:$I$23,礼包中转!$F$6:$F$23)</f>
        <v>PushEverythingBag1801</v>
      </c>
      <c r="I124" s="5">
        <v>1200</v>
      </c>
      <c r="J124" s="5">
        <f t="shared" si="12"/>
        <v>7200</v>
      </c>
      <c r="K124" s="5">
        <f>_xlfn.XLOOKUP(C124,礼包中转!$I$6:$I$23,礼包中转!$H$6:$H$23)</f>
        <v>1801</v>
      </c>
      <c r="L124" s="5" t="str">
        <f>_xlfn.XLOOKUP(C124,礼包中转!$I$6:$I$23,礼包中转!$L$6:$L$23,"[]")</f>
        <v>[{"ItemId":6007931999,"Num":1}]</v>
      </c>
      <c r="M124" s="26" t="str">
        <f>_xlfn.XLOOKUP(C124,礼包中转!$I$6:$I$23,礼包中转!$M$6:$M$23,"[]")</f>
        <v>[{"ItemId":10002,"Num":5},{"ItemId":50002,"Num":280},{"ItemId":50004,"Num":500000},{"ItemId":50005,"Num":200}]</v>
      </c>
    </row>
    <row r="125" spans="1:13" x14ac:dyDescent="0.15">
      <c r="A125" s="5">
        <f t="shared" si="11"/>
        <v>9990180120</v>
      </c>
      <c r="B125" s="5">
        <f t="shared" si="13"/>
        <v>9990180120</v>
      </c>
      <c r="C125" s="5" t="s">
        <v>222</v>
      </c>
      <c r="D125" s="5" t="str">
        <f>条件中转!R81</f>
        <v>{"ConditionType":6,"Param":[1460]}</v>
      </c>
      <c r="E125" s="5" t="str">
        <f>_xlfn.XLOOKUP(C125,礼包中转!$I$6:$I$23,礼包中转!$G$6:$G$23)</f>
        <v>[0,-1]</v>
      </c>
      <c r="F125" s="5">
        <f>_xlfn.XLOOKUP(C125,礼包中转!$I$6:$I$23,礼包中转!$E$6:$E$23)</f>
        <v>401</v>
      </c>
      <c r="G125" s="5" t="str">
        <f>_xlfn.XLOOKUP(C125,礼包中转!$I$6:$I$23,礼包中转!$D$6:$D$23)</f>
        <v>PushEverythingBagDesc1801</v>
      </c>
      <c r="H125" s="5" t="str">
        <f>_xlfn.XLOOKUP(C125,礼包中转!$I$6:$I$23,礼包中转!$F$6:$F$23)</f>
        <v>PushEverythingBag1801</v>
      </c>
      <c r="I125" s="5">
        <v>1200</v>
      </c>
      <c r="J125" s="5">
        <f t="shared" si="12"/>
        <v>7200</v>
      </c>
      <c r="K125" s="5">
        <f>_xlfn.XLOOKUP(C125,礼包中转!$I$6:$I$23,礼包中转!$H$6:$H$23)</f>
        <v>1801</v>
      </c>
      <c r="L125" s="5" t="str">
        <f>_xlfn.XLOOKUP(C125,礼包中转!$I$6:$I$23,礼包中转!$L$6:$L$23,"[]")</f>
        <v>[{"ItemId":6007931999,"Num":1}]</v>
      </c>
      <c r="M125" s="26" t="str">
        <f>_xlfn.XLOOKUP(C125,礼包中转!$I$6:$I$23,礼包中转!$M$6:$M$23,"[]")</f>
        <v>[{"ItemId":10002,"Num":5},{"ItemId":50002,"Num":280},{"ItemId":50004,"Num":500000},{"ItemId":50005,"Num":200}]</v>
      </c>
    </row>
    <row r="126" spans="1:13" x14ac:dyDescent="0.15">
      <c r="A126" s="5">
        <f t="shared" si="11"/>
        <v>9990180121</v>
      </c>
      <c r="B126" s="5">
        <f t="shared" si="13"/>
        <v>9990180121</v>
      </c>
      <c r="C126" s="5" t="s">
        <v>222</v>
      </c>
      <c r="D126" s="5" t="str">
        <f>条件中转!R82</f>
        <v>{"ConditionType":6,"Param":[1540]}</v>
      </c>
      <c r="E126" s="5" t="str">
        <f>_xlfn.XLOOKUP(C126,礼包中转!$I$6:$I$23,礼包中转!$G$6:$G$23)</f>
        <v>[0,-1]</v>
      </c>
      <c r="F126" s="5">
        <f>_xlfn.XLOOKUP(C126,礼包中转!$I$6:$I$23,礼包中转!$E$6:$E$23)</f>
        <v>401</v>
      </c>
      <c r="G126" s="5" t="str">
        <f>_xlfn.XLOOKUP(C126,礼包中转!$I$6:$I$23,礼包中转!$D$6:$D$23)</f>
        <v>PushEverythingBagDesc1801</v>
      </c>
      <c r="H126" s="5" t="str">
        <f>_xlfn.XLOOKUP(C126,礼包中转!$I$6:$I$23,礼包中转!$F$6:$F$23)</f>
        <v>PushEverythingBag1801</v>
      </c>
      <c r="I126" s="5">
        <v>1200</v>
      </c>
      <c r="J126" s="5">
        <f t="shared" si="12"/>
        <v>7200</v>
      </c>
      <c r="K126" s="5">
        <f>_xlfn.XLOOKUP(C126,礼包中转!$I$6:$I$23,礼包中转!$H$6:$H$23)</f>
        <v>1801</v>
      </c>
      <c r="L126" s="5" t="str">
        <f>_xlfn.XLOOKUP(C126,礼包中转!$I$6:$I$23,礼包中转!$L$6:$L$23,"[]")</f>
        <v>[{"ItemId":6007931999,"Num":1}]</v>
      </c>
      <c r="M126" s="26" t="str">
        <f>_xlfn.XLOOKUP(C126,礼包中转!$I$6:$I$23,礼包中转!$M$6:$M$23,"[]")</f>
        <v>[{"ItemId":10002,"Num":5},{"ItemId":50002,"Num":280},{"ItemId":50004,"Num":500000},{"ItemId":50005,"Num":200}]</v>
      </c>
    </row>
    <row r="127" spans="1:13" x14ac:dyDescent="0.15">
      <c r="A127" s="5">
        <f t="shared" si="11"/>
        <v>9990180122</v>
      </c>
      <c r="B127" s="5">
        <f t="shared" si="13"/>
        <v>9990180122</v>
      </c>
      <c r="C127" s="5" t="s">
        <v>222</v>
      </c>
      <c r="D127" s="5" t="str">
        <f>条件中转!R83</f>
        <v>{"ConditionType":6,"Param":[1620]}</v>
      </c>
      <c r="E127" s="5" t="str">
        <f>_xlfn.XLOOKUP(C127,礼包中转!$I$6:$I$23,礼包中转!$G$6:$G$23)</f>
        <v>[0,-1]</v>
      </c>
      <c r="F127" s="5">
        <f>_xlfn.XLOOKUP(C127,礼包中转!$I$6:$I$23,礼包中转!$E$6:$E$23)</f>
        <v>401</v>
      </c>
      <c r="G127" s="5" t="str">
        <f>_xlfn.XLOOKUP(C127,礼包中转!$I$6:$I$23,礼包中转!$D$6:$D$23)</f>
        <v>PushEverythingBagDesc1801</v>
      </c>
      <c r="H127" s="5" t="str">
        <f>_xlfn.XLOOKUP(C127,礼包中转!$I$6:$I$23,礼包中转!$F$6:$F$23)</f>
        <v>PushEverythingBag1801</v>
      </c>
      <c r="I127" s="5">
        <v>1200</v>
      </c>
      <c r="J127" s="5">
        <f t="shared" si="12"/>
        <v>7200</v>
      </c>
      <c r="K127" s="5">
        <f>_xlfn.XLOOKUP(C127,礼包中转!$I$6:$I$23,礼包中转!$H$6:$H$23)</f>
        <v>1801</v>
      </c>
      <c r="L127" s="5" t="str">
        <f>_xlfn.XLOOKUP(C127,礼包中转!$I$6:$I$23,礼包中转!$L$6:$L$23,"[]")</f>
        <v>[{"ItemId":6007931999,"Num":1}]</v>
      </c>
      <c r="M127" s="26" t="str">
        <f>_xlfn.XLOOKUP(C127,礼包中转!$I$6:$I$23,礼包中转!$M$6:$M$23,"[]")</f>
        <v>[{"ItemId":10002,"Num":5},{"ItemId":50002,"Num":280},{"ItemId":50004,"Num":500000},{"ItemId":50005,"Num":200}]</v>
      </c>
    </row>
    <row r="128" spans="1:13" x14ac:dyDescent="0.15">
      <c r="A128" s="5">
        <f t="shared" si="11"/>
        <v>9990180123</v>
      </c>
      <c r="B128" s="5">
        <f t="shared" si="13"/>
        <v>9990180123</v>
      </c>
      <c r="C128" s="5" t="s">
        <v>222</v>
      </c>
      <c r="D128" s="5" t="str">
        <f>条件中转!R84</f>
        <v>{"ConditionType":6,"Param":[1700]}</v>
      </c>
      <c r="E128" s="5" t="str">
        <f>_xlfn.XLOOKUP(C128,礼包中转!$I$6:$I$23,礼包中转!$G$6:$G$23)</f>
        <v>[0,-1]</v>
      </c>
      <c r="F128" s="5">
        <f>_xlfn.XLOOKUP(C128,礼包中转!$I$6:$I$23,礼包中转!$E$6:$E$23)</f>
        <v>401</v>
      </c>
      <c r="G128" s="5" t="str">
        <f>_xlfn.XLOOKUP(C128,礼包中转!$I$6:$I$23,礼包中转!$D$6:$D$23)</f>
        <v>PushEverythingBagDesc1801</v>
      </c>
      <c r="H128" s="5" t="str">
        <f>_xlfn.XLOOKUP(C128,礼包中转!$I$6:$I$23,礼包中转!$F$6:$F$23)</f>
        <v>PushEverythingBag1801</v>
      </c>
      <c r="I128" s="5">
        <v>1200</v>
      </c>
      <c r="J128" s="5">
        <f t="shared" si="12"/>
        <v>7200</v>
      </c>
      <c r="K128" s="5">
        <f>_xlfn.XLOOKUP(C128,礼包中转!$I$6:$I$23,礼包中转!$H$6:$H$23)</f>
        <v>1801</v>
      </c>
      <c r="L128" s="5" t="str">
        <f>_xlfn.XLOOKUP(C128,礼包中转!$I$6:$I$23,礼包中转!$L$6:$L$23,"[]")</f>
        <v>[{"ItemId":6007931999,"Num":1}]</v>
      </c>
      <c r="M128" s="26" t="str">
        <f>_xlfn.XLOOKUP(C128,礼包中转!$I$6:$I$23,礼包中转!$M$6:$M$23,"[]")</f>
        <v>[{"ItemId":10002,"Num":5},{"ItemId":50002,"Num":280},{"ItemId":50004,"Num":500000},{"ItemId":50005,"Num":200}]</v>
      </c>
    </row>
    <row r="129" spans="1:13" x14ac:dyDescent="0.15">
      <c r="A129" s="5">
        <f t="shared" si="11"/>
        <v>9990180124</v>
      </c>
      <c r="B129" s="5">
        <f t="shared" si="13"/>
        <v>9990180124</v>
      </c>
      <c r="C129" s="5" t="s">
        <v>222</v>
      </c>
      <c r="D129" s="5" t="str">
        <f>条件中转!R85</f>
        <v>{"ConditionType":6,"Param":[1780]}</v>
      </c>
      <c r="E129" s="5" t="str">
        <f>_xlfn.XLOOKUP(C129,礼包中转!$I$6:$I$23,礼包中转!$G$6:$G$23)</f>
        <v>[0,-1]</v>
      </c>
      <c r="F129" s="5">
        <f>_xlfn.XLOOKUP(C129,礼包中转!$I$6:$I$23,礼包中转!$E$6:$E$23)</f>
        <v>401</v>
      </c>
      <c r="G129" s="5" t="str">
        <f>_xlfn.XLOOKUP(C129,礼包中转!$I$6:$I$23,礼包中转!$D$6:$D$23)</f>
        <v>PushEverythingBagDesc1801</v>
      </c>
      <c r="H129" s="5" t="str">
        <f>_xlfn.XLOOKUP(C129,礼包中转!$I$6:$I$23,礼包中转!$F$6:$F$23)</f>
        <v>PushEverythingBag1801</v>
      </c>
      <c r="I129" s="5">
        <v>1200</v>
      </c>
      <c r="J129" s="5">
        <f t="shared" si="12"/>
        <v>7200</v>
      </c>
      <c r="K129" s="5">
        <f>_xlfn.XLOOKUP(C129,礼包中转!$I$6:$I$23,礼包中转!$H$6:$H$23)</f>
        <v>1801</v>
      </c>
      <c r="L129" s="5" t="str">
        <f>_xlfn.XLOOKUP(C129,礼包中转!$I$6:$I$23,礼包中转!$L$6:$L$23,"[]")</f>
        <v>[{"ItemId":6007931999,"Num":1}]</v>
      </c>
      <c r="M129" s="26" t="str">
        <f>_xlfn.XLOOKUP(C129,礼包中转!$I$6:$I$23,礼包中转!$M$6:$M$23,"[]")</f>
        <v>[{"ItemId":10002,"Num":5},{"ItemId":50002,"Num":280},{"ItemId":50004,"Num":500000},{"ItemId":50005,"Num":200}]</v>
      </c>
    </row>
    <row r="130" spans="1:13" x14ac:dyDescent="0.15">
      <c r="A130" s="5">
        <f t="shared" si="11"/>
        <v>9990180125</v>
      </c>
      <c r="B130" s="5">
        <f t="shared" si="13"/>
        <v>9990180125</v>
      </c>
      <c r="C130" s="5" t="s">
        <v>222</v>
      </c>
      <c r="D130" s="5" t="str">
        <f>条件中转!R86</f>
        <v>{"ConditionType":6,"Param":[1860]}</v>
      </c>
      <c r="E130" s="5" t="str">
        <f>_xlfn.XLOOKUP(C130,礼包中转!$I$6:$I$23,礼包中转!$G$6:$G$23)</f>
        <v>[0,-1]</v>
      </c>
      <c r="F130" s="5">
        <f>_xlfn.XLOOKUP(C130,礼包中转!$I$6:$I$23,礼包中转!$E$6:$E$23)</f>
        <v>401</v>
      </c>
      <c r="G130" s="5" t="str">
        <f>_xlfn.XLOOKUP(C130,礼包中转!$I$6:$I$23,礼包中转!$D$6:$D$23)</f>
        <v>PushEverythingBagDesc1801</v>
      </c>
      <c r="H130" s="5" t="str">
        <f>_xlfn.XLOOKUP(C130,礼包中转!$I$6:$I$23,礼包中转!$F$6:$F$23)</f>
        <v>PushEverythingBag1801</v>
      </c>
      <c r="I130" s="5">
        <v>1200</v>
      </c>
      <c r="J130" s="5">
        <f t="shared" si="12"/>
        <v>7200</v>
      </c>
      <c r="K130" s="5">
        <f>_xlfn.XLOOKUP(C130,礼包中转!$I$6:$I$23,礼包中转!$H$6:$H$23)</f>
        <v>1801</v>
      </c>
      <c r="L130" s="5" t="str">
        <f>_xlfn.XLOOKUP(C130,礼包中转!$I$6:$I$23,礼包中转!$L$6:$L$23,"[]")</f>
        <v>[{"ItemId":6007931999,"Num":1}]</v>
      </c>
      <c r="M130" s="26" t="str">
        <f>_xlfn.XLOOKUP(C130,礼包中转!$I$6:$I$23,礼包中转!$M$6:$M$23,"[]")</f>
        <v>[{"ItemId":10002,"Num":5},{"ItemId":50002,"Num":280},{"ItemId":50004,"Num":500000},{"ItemId":50005,"Num":200}]</v>
      </c>
    </row>
    <row r="131" spans="1:13" x14ac:dyDescent="0.15">
      <c r="A131" s="5">
        <f>B131</f>
        <v>9990180301</v>
      </c>
      <c r="B131" s="5">
        <f>999*10000000+K131*100+1</f>
        <v>9990180301</v>
      </c>
      <c r="C131" s="5" t="s">
        <v>164</v>
      </c>
      <c r="D131" s="5" t="str">
        <f>D106</f>
        <v>{"ConditionType":6,"Param":[160]}</v>
      </c>
      <c r="E131" s="5" t="str">
        <f>_xlfn.XLOOKUP(C131,礼包中转!$I$6:$I$23,礼包中转!$G$6:$G$23)</f>
        <v>[40,-1]</v>
      </c>
      <c r="F131" s="5">
        <f>_xlfn.XLOOKUP(C131,礼包中转!$I$6:$I$23,礼包中转!$E$6:$E$23)</f>
        <v>403</v>
      </c>
      <c r="G131" s="5" t="str">
        <f>_xlfn.XLOOKUP(C131,礼包中转!$I$6:$I$23,礼包中转!$D$6:$D$23)</f>
        <v>PushEverythingBagDesc1803</v>
      </c>
      <c r="H131" s="5" t="str">
        <f>_xlfn.XLOOKUP(C131,礼包中转!$I$6:$I$23,礼包中转!$F$6:$F$23)</f>
        <v>PushEverythingBag1803</v>
      </c>
      <c r="I131" s="5">
        <v>1200</v>
      </c>
      <c r="J131" s="5">
        <f>60*60*2</f>
        <v>7200</v>
      </c>
      <c r="K131" s="5">
        <f>_xlfn.XLOOKUP(C131,礼包中转!$I$6:$I$23,礼包中转!$H$6:$H$23)</f>
        <v>1803</v>
      </c>
      <c r="L131" s="5" t="str">
        <f>_xlfn.XLOOKUP(C131,礼包中转!$I$6:$I$23,礼包中转!$L$6:$L$23,"[]")</f>
        <v>[{"ItemId":6007932999,"Num":1},{"ItemId":6007933999,"Num":1},{"ItemId":6007934999,"Num":1}]</v>
      </c>
      <c r="M131" s="26" t="str">
        <f>_xlfn.XLOOKUP(C131,礼包中转!$I$6:$I$23,礼包中转!$M$6:$M$23,"[]")</f>
        <v>[{"ItemId":10002,"Num":75},{"ItemId":50002,"Num":4800},{"ItemId":50004,"Num":500000},{"ItemId":50005,"Num":2500}]</v>
      </c>
    </row>
    <row r="132" spans="1:13" x14ac:dyDescent="0.15">
      <c r="A132" s="5">
        <f t="shared" ref="A132:A155" si="14">B132</f>
        <v>9990180302</v>
      </c>
      <c r="B132" s="5">
        <f>B131+1</f>
        <v>9990180302</v>
      </c>
      <c r="C132" s="5" t="s">
        <v>164</v>
      </c>
      <c r="D132" s="5" t="str">
        <f t="shared" ref="D132:D155" si="15">D107</f>
        <v>{"ConditionType":6,"Param":[200]}</v>
      </c>
      <c r="E132" s="5" t="str">
        <f>_xlfn.XLOOKUP(C132,礼包中转!$I$6:$I$23,礼包中转!$G$6:$G$23)</f>
        <v>[40,-1]</v>
      </c>
      <c r="F132" s="5">
        <f>_xlfn.XLOOKUP(C132,礼包中转!$I$6:$I$23,礼包中转!$E$6:$E$23)</f>
        <v>403</v>
      </c>
      <c r="G132" s="5" t="str">
        <f>_xlfn.XLOOKUP(C132,礼包中转!$I$6:$I$23,礼包中转!$D$6:$D$23)</f>
        <v>PushEverythingBagDesc1803</v>
      </c>
      <c r="H132" s="5" t="str">
        <f>_xlfn.XLOOKUP(C132,礼包中转!$I$6:$I$23,礼包中转!$F$6:$F$23)</f>
        <v>PushEverythingBag1803</v>
      </c>
      <c r="I132" s="5">
        <v>1200</v>
      </c>
      <c r="J132" s="5">
        <f t="shared" si="12"/>
        <v>7200</v>
      </c>
      <c r="K132" s="5">
        <f>_xlfn.XLOOKUP(C132,礼包中转!$I$6:$I$23,礼包中转!$H$6:$H$23)</f>
        <v>1803</v>
      </c>
      <c r="L132" s="5" t="str">
        <f>_xlfn.XLOOKUP(C132,礼包中转!$I$6:$I$23,礼包中转!$L$6:$L$23,"[]")</f>
        <v>[{"ItemId":6007932999,"Num":1},{"ItemId":6007933999,"Num":1},{"ItemId":6007934999,"Num":1}]</v>
      </c>
      <c r="M132" s="26" t="str">
        <f>_xlfn.XLOOKUP(C132,礼包中转!$I$6:$I$23,礼包中转!$M$6:$M$23,"[]")</f>
        <v>[{"ItemId":10002,"Num":75},{"ItemId":50002,"Num":4800},{"ItemId":50004,"Num":500000},{"ItemId":50005,"Num":2500}]</v>
      </c>
    </row>
    <row r="133" spans="1:13" x14ac:dyDescent="0.15">
      <c r="A133" s="5">
        <f t="shared" si="14"/>
        <v>9990180303</v>
      </c>
      <c r="B133" s="5">
        <f t="shared" ref="B133:B155" si="16">B132+1</f>
        <v>9990180303</v>
      </c>
      <c r="C133" s="5" t="s">
        <v>223</v>
      </c>
      <c r="D133" s="5" t="str">
        <f t="shared" si="15"/>
        <v>{"ConditionType":6,"Param":[250]}</v>
      </c>
      <c r="E133" s="5" t="str">
        <f>_xlfn.XLOOKUP(C133,礼包中转!$I$6:$I$23,礼包中转!$G$6:$G$23)</f>
        <v>[40,-1]</v>
      </c>
      <c r="F133" s="5">
        <f>_xlfn.XLOOKUP(C133,礼包中转!$I$6:$I$23,礼包中转!$E$6:$E$23)</f>
        <v>403</v>
      </c>
      <c r="G133" s="5" t="str">
        <f>_xlfn.XLOOKUP(C133,礼包中转!$I$6:$I$23,礼包中转!$D$6:$D$23)</f>
        <v>PushEverythingBagDesc1803</v>
      </c>
      <c r="H133" s="5" t="str">
        <f>_xlfn.XLOOKUP(C133,礼包中转!$I$6:$I$23,礼包中转!$F$6:$F$23)</f>
        <v>PushEverythingBag1803</v>
      </c>
      <c r="I133" s="5">
        <v>1200</v>
      </c>
      <c r="J133" s="5">
        <f t="shared" si="12"/>
        <v>7200</v>
      </c>
      <c r="K133" s="5">
        <f>_xlfn.XLOOKUP(C133,礼包中转!$I$6:$I$23,礼包中转!$H$6:$H$23)</f>
        <v>1803</v>
      </c>
      <c r="L133" s="5" t="str">
        <f>_xlfn.XLOOKUP(C133,礼包中转!$I$6:$I$23,礼包中转!$L$6:$L$23,"[]")</f>
        <v>[{"ItemId":6007932999,"Num":1},{"ItemId":6007933999,"Num":1},{"ItemId":6007934999,"Num":1}]</v>
      </c>
      <c r="M133" s="26" t="str">
        <f>_xlfn.XLOOKUP(C133,礼包中转!$I$6:$I$23,礼包中转!$M$6:$M$23,"[]")</f>
        <v>[{"ItemId":10002,"Num":75},{"ItemId":50002,"Num":4800},{"ItemId":50004,"Num":500000},{"ItemId":50005,"Num":2500}]</v>
      </c>
    </row>
    <row r="134" spans="1:13" x14ac:dyDescent="0.15">
      <c r="A134" s="5">
        <f t="shared" si="14"/>
        <v>9990180304</v>
      </c>
      <c r="B134" s="5">
        <f t="shared" si="16"/>
        <v>9990180304</v>
      </c>
      <c r="C134" s="5" t="s">
        <v>223</v>
      </c>
      <c r="D134" s="5" t="str">
        <f t="shared" si="15"/>
        <v>{"ConditionType":6,"Param":[300]}</v>
      </c>
      <c r="E134" s="5" t="str">
        <f>_xlfn.XLOOKUP(C134,礼包中转!$I$6:$I$23,礼包中转!$G$6:$G$23)</f>
        <v>[40,-1]</v>
      </c>
      <c r="F134" s="5">
        <f>_xlfn.XLOOKUP(C134,礼包中转!$I$6:$I$23,礼包中转!$E$6:$E$23)</f>
        <v>403</v>
      </c>
      <c r="G134" s="5" t="str">
        <f>_xlfn.XLOOKUP(C134,礼包中转!$I$6:$I$23,礼包中转!$D$6:$D$23)</f>
        <v>PushEverythingBagDesc1803</v>
      </c>
      <c r="H134" s="5" t="str">
        <f>_xlfn.XLOOKUP(C134,礼包中转!$I$6:$I$23,礼包中转!$F$6:$F$23)</f>
        <v>PushEverythingBag1803</v>
      </c>
      <c r="I134" s="5">
        <v>1200</v>
      </c>
      <c r="J134" s="5">
        <f t="shared" si="12"/>
        <v>7200</v>
      </c>
      <c r="K134" s="5">
        <f>_xlfn.XLOOKUP(C134,礼包中转!$I$6:$I$23,礼包中转!$H$6:$H$23)</f>
        <v>1803</v>
      </c>
      <c r="L134" s="5" t="str">
        <f>_xlfn.XLOOKUP(C134,礼包中转!$I$6:$I$23,礼包中转!$L$6:$L$23,"[]")</f>
        <v>[{"ItemId":6007932999,"Num":1},{"ItemId":6007933999,"Num":1},{"ItemId":6007934999,"Num":1}]</v>
      </c>
      <c r="M134" s="26" t="str">
        <f>_xlfn.XLOOKUP(C134,礼包中转!$I$6:$I$23,礼包中转!$M$6:$M$23,"[]")</f>
        <v>[{"ItemId":10002,"Num":75},{"ItemId":50002,"Num":4800},{"ItemId":50004,"Num":500000},{"ItemId":50005,"Num":2500}]</v>
      </c>
    </row>
    <row r="135" spans="1:13" x14ac:dyDescent="0.15">
      <c r="A135" s="5">
        <f t="shared" si="14"/>
        <v>9990180305</v>
      </c>
      <c r="B135" s="5">
        <f t="shared" si="16"/>
        <v>9990180305</v>
      </c>
      <c r="C135" s="5" t="s">
        <v>223</v>
      </c>
      <c r="D135" s="5" t="str">
        <f t="shared" si="15"/>
        <v>{"ConditionType":6,"Param":[350]}</v>
      </c>
      <c r="E135" s="5" t="str">
        <f>_xlfn.XLOOKUP(C135,礼包中转!$I$6:$I$23,礼包中转!$G$6:$G$23)</f>
        <v>[40,-1]</v>
      </c>
      <c r="F135" s="5">
        <f>_xlfn.XLOOKUP(C135,礼包中转!$I$6:$I$23,礼包中转!$E$6:$E$23)</f>
        <v>403</v>
      </c>
      <c r="G135" s="5" t="str">
        <f>_xlfn.XLOOKUP(C135,礼包中转!$I$6:$I$23,礼包中转!$D$6:$D$23)</f>
        <v>PushEverythingBagDesc1803</v>
      </c>
      <c r="H135" s="5" t="str">
        <f>_xlfn.XLOOKUP(C135,礼包中转!$I$6:$I$23,礼包中转!$F$6:$F$23)</f>
        <v>PushEverythingBag1803</v>
      </c>
      <c r="I135" s="5">
        <v>1200</v>
      </c>
      <c r="J135" s="5">
        <f t="shared" si="12"/>
        <v>7200</v>
      </c>
      <c r="K135" s="5">
        <f>_xlfn.XLOOKUP(C135,礼包中转!$I$6:$I$23,礼包中转!$H$6:$H$23)</f>
        <v>1803</v>
      </c>
      <c r="L135" s="5" t="str">
        <f>_xlfn.XLOOKUP(C135,礼包中转!$I$6:$I$23,礼包中转!$L$6:$L$23,"[]")</f>
        <v>[{"ItemId":6007932999,"Num":1},{"ItemId":6007933999,"Num":1},{"ItemId":6007934999,"Num":1}]</v>
      </c>
      <c r="M135" s="26" t="str">
        <f>_xlfn.XLOOKUP(C135,礼包中转!$I$6:$I$23,礼包中转!$M$6:$M$23,"[]")</f>
        <v>[{"ItemId":10002,"Num":75},{"ItemId":50002,"Num":4800},{"ItemId":50004,"Num":500000},{"ItemId":50005,"Num":2500}]</v>
      </c>
    </row>
    <row r="136" spans="1:13" x14ac:dyDescent="0.15">
      <c r="A136" s="5">
        <f t="shared" si="14"/>
        <v>9990180306</v>
      </c>
      <c r="B136" s="5">
        <f t="shared" si="16"/>
        <v>9990180306</v>
      </c>
      <c r="C136" s="5" t="s">
        <v>223</v>
      </c>
      <c r="D136" s="5" t="str">
        <f t="shared" si="15"/>
        <v>{"ConditionType":6,"Param":[400]}</v>
      </c>
      <c r="E136" s="5" t="str">
        <f>_xlfn.XLOOKUP(C136,礼包中转!$I$6:$I$23,礼包中转!$G$6:$G$23)</f>
        <v>[40,-1]</v>
      </c>
      <c r="F136" s="5">
        <f>_xlfn.XLOOKUP(C136,礼包中转!$I$6:$I$23,礼包中转!$E$6:$E$23)</f>
        <v>403</v>
      </c>
      <c r="G136" s="5" t="str">
        <f>_xlfn.XLOOKUP(C136,礼包中转!$I$6:$I$23,礼包中转!$D$6:$D$23)</f>
        <v>PushEverythingBagDesc1803</v>
      </c>
      <c r="H136" s="5" t="str">
        <f>_xlfn.XLOOKUP(C136,礼包中转!$I$6:$I$23,礼包中转!$F$6:$F$23)</f>
        <v>PushEverythingBag1803</v>
      </c>
      <c r="I136" s="5">
        <v>1200</v>
      </c>
      <c r="J136" s="5">
        <f t="shared" si="12"/>
        <v>7200</v>
      </c>
      <c r="K136" s="5">
        <f>_xlfn.XLOOKUP(C136,礼包中转!$I$6:$I$23,礼包中转!$H$6:$H$23)</f>
        <v>1803</v>
      </c>
      <c r="L136" s="5" t="str">
        <f>_xlfn.XLOOKUP(C136,礼包中转!$I$6:$I$23,礼包中转!$L$6:$L$23,"[]")</f>
        <v>[{"ItemId":6007932999,"Num":1},{"ItemId":6007933999,"Num":1},{"ItemId":6007934999,"Num":1}]</v>
      </c>
      <c r="M136" s="26" t="str">
        <f>_xlfn.XLOOKUP(C136,礼包中转!$I$6:$I$23,礼包中转!$M$6:$M$23,"[]")</f>
        <v>[{"ItemId":10002,"Num":75},{"ItemId":50002,"Num":4800},{"ItemId":50004,"Num":500000},{"ItemId":50005,"Num":2500}]</v>
      </c>
    </row>
    <row r="137" spans="1:13" x14ac:dyDescent="0.15">
      <c r="A137" s="5">
        <f t="shared" si="14"/>
        <v>9990180307</v>
      </c>
      <c r="B137" s="5">
        <f t="shared" si="16"/>
        <v>9990180307</v>
      </c>
      <c r="C137" s="5" t="s">
        <v>223</v>
      </c>
      <c r="D137" s="5" t="str">
        <f t="shared" si="15"/>
        <v>{"ConditionType":6,"Param":[450]}</v>
      </c>
      <c r="E137" s="5" t="str">
        <f>_xlfn.XLOOKUP(C137,礼包中转!$I$6:$I$23,礼包中转!$G$6:$G$23)</f>
        <v>[40,-1]</v>
      </c>
      <c r="F137" s="5">
        <f>_xlfn.XLOOKUP(C137,礼包中转!$I$6:$I$23,礼包中转!$E$6:$E$23)</f>
        <v>403</v>
      </c>
      <c r="G137" s="5" t="str">
        <f>_xlfn.XLOOKUP(C137,礼包中转!$I$6:$I$23,礼包中转!$D$6:$D$23)</f>
        <v>PushEverythingBagDesc1803</v>
      </c>
      <c r="H137" s="5" t="str">
        <f>_xlfn.XLOOKUP(C137,礼包中转!$I$6:$I$23,礼包中转!$F$6:$F$23)</f>
        <v>PushEverythingBag1803</v>
      </c>
      <c r="I137" s="5">
        <v>1200</v>
      </c>
      <c r="J137" s="5">
        <f t="shared" si="12"/>
        <v>7200</v>
      </c>
      <c r="K137" s="5">
        <f>_xlfn.XLOOKUP(C137,礼包中转!$I$6:$I$23,礼包中转!$H$6:$H$23)</f>
        <v>1803</v>
      </c>
      <c r="L137" s="5" t="str">
        <f>_xlfn.XLOOKUP(C137,礼包中转!$I$6:$I$23,礼包中转!$L$6:$L$23,"[]")</f>
        <v>[{"ItemId":6007932999,"Num":1},{"ItemId":6007933999,"Num":1},{"ItemId":6007934999,"Num":1}]</v>
      </c>
      <c r="M137" s="26" t="str">
        <f>_xlfn.XLOOKUP(C137,礼包中转!$I$6:$I$23,礼包中转!$M$6:$M$23,"[]")</f>
        <v>[{"ItemId":10002,"Num":75},{"ItemId":50002,"Num":4800},{"ItemId":50004,"Num":500000},{"ItemId":50005,"Num":2500}]</v>
      </c>
    </row>
    <row r="138" spans="1:13" x14ac:dyDescent="0.15">
      <c r="A138" s="5">
        <f t="shared" si="14"/>
        <v>9990180308</v>
      </c>
      <c r="B138" s="5">
        <f t="shared" si="16"/>
        <v>9990180308</v>
      </c>
      <c r="C138" s="5" t="s">
        <v>223</v>
      </c>
      <c r="D138" s="5" t="str">
        <f t="shared" si="15"/>
        <v>{"ConditionType":6,"Param":[500]}</v>
      </c>
      <c r="E138" s="5" t="str">
        <f>_xlfn.XLOOKUP(C138,礼包中转!$I$6:$I$23,礼包中转!$G$6:$G$23)</f>
        <v>[40,-1]</v>
      </c>
      <c r="F138" s="5">
        <f>_xlfn.XLOOKUP(C138,礼包中转!$I$6:$I$23,礼包中转!$E$6:$E$23)</f>
        <v>403</v>
      </c>
      <c r="G138" s="5" t="str">
        <f>_xlfn.XLOOKUP(C138,礼包中转!$I$6:$I$23,礼包中转!$D$6:$D$23)</f>
        <v>PushEverythingBagDesc1803</v>
      </c>
      <c r="H138" s="5" t="str">
        <f>_xlfn.XLOOKUP(C138,礼包中转!$I$6:$I$23,礼包中转!$F$6:$F$23)</f>
        <v>PushEverythingBag1803</v>
      </c>
      <c r="I138" s="5">
        <v>1200</v>
      </c>
      <c r="J138" s="5">
        <f t="shared" si="12"/>
        <v>7200</v>
      </c>
      <c r="K138" s="5">
        <f>_xlfn.XLOOKUP(C138,礼包中转!$I$6:$I$23,礼包中转!$H$6:$H$23)</f>
        <v>1803</v>
      </c>
      <c r="L138" s="5" t="str">
        <f>_xlfn.XLOOKUP(C138,礼包中转!$I$6:$I$23,礼包中转!$L$6:$L$23,"[]")</f>
        <v>[{"ItemId":6007932999,"Num":1},{"ItemId":6007933999,"Num":1},{"ItemId":6007934999,"Num":1}]</v>
      </c>
      <c r="M138" s="26" t="str">
        <f>_xlfn.XLOOKUP(C138,礼包中转!$I$6:$I$23,礼包中转!$M$6:$M$23,"[]")</f>
        <v>[{"ItemId":10002,"Num":75},{"ItemId":50002,"Num":4800},{"ItemId":50004,"Num":500000},{"ItemId":50005,"Num":2500}]</v>
      </c>
    </row>
    <row r="139" spans="1:13" x14ac:dyDescent="0.15">
      <c r="A139" s="5">
        <f t="shared" si="14"/>
        <v>9990180309</v>
      </c>
      <c r="B139" s="5">
        <f t="shared" si="16"/>
        <v>9990180309</v>
      </c>
      <c r="C139" s="5" t="s">
        <v>223</v>
      </c>
      <c r="D139" s="5" t="str">
        <f t="shared" si="15"/>
        <v>{"ConditionType":6,"Param":[580]}</v>
      </c>
      <c r="E139" s="5" t="str">
        <f>_xlfn.XLOOKUP(C139,礼包中转!$I$6:$I$23,礼包中转!$G$6:$G$23)</f>
        <v>[40,-1]</v>
      </c>
      <c r="F139" s="5">
        <f>_xlfn.XLOOKUP(C139,礼包中转!$I$6:$I$23,礼包中转!$E$6:$E$23)</f>
        <v>403</v>
      </c>
      <c r="G139" s="5" t="str">
        <f>_xlfn.XLOOKUP(C139,礼包中转!$I$6:$I$23,礼包中转!$D$6:$D$23)</f>
        <v>PushEverythingBagDesc1803</v>
      </c>
      <c r="H139" s="5" t="str">
        <f>_xlfn.XLOOKUP(C139,礼包中转!$I$6:$I$23,礼包中转!$F$6:$F$23)</f>
        <v>PushEverythingBag1803</v>
      </c>
      <c r="I139" s="5">
        <v>1200</v>
      </c>
      <c r="J139" s="5">
        <f t="shared" si="12"/>
        <v>7200</v>
      </c>
      <c r="K139" s="5">
        <f>_xlfn.XLOOKUP(C139,礼包中转!$I$6:$I$23,礼包中转!$H$6:$H$23)</f>
        <v>1803</v>
      </c>
      <c r="L139" s="5" t="str">
        <f>_xlfn.XLOOKUP(C139,礼包中转!$I$6:$I$23,礼包中转!$L$6:$L$23,"[]")</f>
        <v>[{"ItemId":6007932999,"Num":1},{"ItemId":6007933999,"Num":1},{"ItemId":6007934999,"Num":1}]</v>
      </c>
      <c r="M139" s="26" t="str">
        <f>_xlfn.XLOOKUP(C139,礼包中转!$I$6:$I$23,礼包中转!$M$6:$M$23,"[]")</f>
        <v>[{"ItemId":10002,"Num":75},{"ItemId":50002,"Num":4800},{"ItemId":50004,"Num":500000},{"ItemId":50005,"Num":2500}]</v>
      </c>
    </row>
    <row r="140" spans="1:13" x14ac:dyDescent="0.15">
      <c r="A140" s="5">
        <f t="shared" si="14"/>
        <v>9990180310</v>
      </c>
      <c r="B140" s="5">
        <f t="shared" si="16"/>
        <v>9990180310</v>
      </c>
      <c r="C140" s="5" t="s">
        <v>223</v>
      </c>
      <c r="D140" s="5" t="str">
        <f t="shared" si="15"/>
        <v>{"ConditionType":6,"Param":[660]}</v>
      </c>
      <c r="E140" s="5" t="str">
        <f>_xlfn.XLOOKUP(C140,礼包中转!$I$6:$I$23,礼包中转!$G$6:$G$23)</f>
        <v>[40,-1]</v>
      </c>
      <c r="F140" s="5">
        <f>_xlfn.XLOOKUP(C140,礼包中转!$I$6:$I$23,礼包中转!$E$6:$E$23)</f>
        <v>403</v>
      </c>
      <c r="G140" s="5" t="str">
        <f>_xlfn.XLOOKUP(C140,礼包中转!$I$6:$I$23,礼包中转!$D$6:$D$23)</f>
        <v>PushEverythingBagDesc1803</v>
      </c>
      <c r="H140" s="5" t="str">
        <f>_xlfn.XLOOKUP(C140,礼包中转!$I$6:$I$23,礼包中转!$F$6:$F$23)</f>
        <v>PushEverythingBag1803</v>
      </c>
      <c r="I140" s="5">
        <v>1200</v>
      </c>
      <c r="J140" s="5">
        <f t="shared" si="12"/>
        <v>7200</v>
      </c>
      <c r="K140" s="5">
        <f>_xlfn.XLOOKUP(C140,礼包中转!$I$6:$I$23,礼包中转!$H$6:$H$23)</f>
        <v>1803</v>
      </c>
      <c r="L140" s="5" t="str">
        <f>_xlfn.XLOOKUP(C140,礼包中转!$I$6:$I$23,礼包中转!$L$6:$L$23,"[]")</f>
        <v>[{"ItemId":6007932999,"Num":1},{"ItemId":6007933999,"Num":1},{"ItemId":6007934999,"Num":1}]</v>
      </c>
      <c r="M140" s="26" t="str">
        <f>_xlfn.XLOOKUP(C140,礼包中转!$I$6:$I$23,礼包中转!$M$6:$M$23,"[]")</f>
        <v>[{"ItemId":10002,"Num":75},{"ItemId":50002,"Num":4800},{"ItemId":50004,"Num":500000},{"ItemId":50005,"Num":2500}]</v>
      </c>
    </row>
    <row r="141" spans="1:13" x14ac:dyDescent="0.15">
      <c r="A141" s="5">
        <f t="shared" si="14"/>
        <v>9990180311</v>
      </c>
      <c r="B141" s="5">
        <f t="shared" si="16"/>
        <v>9990180311</v>
      </c>
      <c r="C141" s="5" t="s">
        <v>223</v>
      </c>
      <c r="D141" s="5" t="str">
        <f t="shared" si="15"/>
        <v>{"ConditionType":6,"Param":[740]}</v>
      </c>
      <c r="E141" s="5" t="str">
        <f>_xlfn.XLOOKUP(C141,礼包中转!$I$6:$I$23,礼包中转!$G$6:$G$23)</f>
        <v>[40,-1]</v>
      </c>
      <c r="F141" s="5">
        <f>_xlfn.XLOOKUP(C141,礼包中转!$I$6:$I$23,礼包中转!$E$6:$E$23)</f>
        <v>403</v>
      </c>
      <c r="G141" s="5" t="str">
        <f>_xlfn.XLOOKUP(C141,礼包中转!$I$6:$I$23,礼包中转!$D$6:$D$23)</f>
        <v>PushEverythingBagDesc1803</v>
      </c>
      <c r="H141" s="5" t="str">
        <f>_xlfn.XLOOKUP(C141,礼包中转!$I$6:$I$23,礼包中转!$F$6:$F$23)</f>
        <v>PushEverythingBag1803</v>
      </c>
      <c r="I141" s="5">
        <v>1200</v>
      </c>
      <c r="J141" s="5">
        <f t="shared" si="12"/>
        <v>7200</v>
      </c>
      <c r="K141" s="5">
        <f>_xlfn.XLOOKUP(C141,礼包中转!$I$6:$I$23,礼包中转!$H$6:$H$23)</f>
        <v>1803</v>
      </c>
      <c r="L141" s="5" t="str">
        <f>_xlfn.XLOOKUP(C141,礼包中转!$I$6:$I$23,礼包中转!$L$6:$L$23,"[]")</f>
        <v>[{"ItemId":6007932999,"Num":1},{"ItemId":6007933999,"Num":1},{"ItemId":6007934999,"Num":1}]</v>
      </c>
      <c r="M141" s="26" t="str">
        <f>_xlfn.XLOOKUP(C141,礼包中转!$I$6:$I$23,礼包中转!$M$6:$M$23,"[]")</f>
        <v>[{"ItemId":10002,"Num":75},{"ItemId":50002,"Num":4800},{"ItemId":50004,"Num":500000},{"ItemId":50005,"Num":2500}]</v>
      </c>
    </row>
    <row r="142" spans="1:13" x14ac:dyDescent="0.15">
      <c r="A142" s="5">
        <f t="shared" si="14"/>
        <v>9990180312</v>
      </c>
      <c r="B142" s="5">
        <f t="shared" si="16"/>
        <v>9990180312</v>
      </c>
      <c r="C142" s="5" t="s">
        <v>223</v>
      </c>
      <c r="D142" s="5" t="str">
        <f t="shared" si="15"/>
        <v>{"ConditionType":6,"Param":[820]}</v>
      </c>
      <c r="E142" s="5" t="str">
        <f>_xlfn.XLOOKUP(C142,礼包中转!$I$6:$I$23,礼包中转!$G$6:$G$23)</f>
        <v>[40,-1]</v>
      </c>
      <c r="F142" s="5">
        <f>_xlfn.XLOOKUP(C142,礼包中转!$I$6:$I$23,礼包中转!$E$6:$E$23)</f>
        <v>403</v>
      </c>
      <c r="G142" s="5" t="str">
        <f>_xlfn.XLOOKUP(C142,礼包中转!$I$6:$I$23,礼包中转!$D$6:$D$23)</f>
        <v>PushEverythingBagDesc1803</v>
      </c>
      <c r="H142" s="5" t="str">
        <f>_xlfn.XLOOKUP(C142,礼包中转!$I$6:$I$23,礼包中转!$F$6:$F$23)</f>
        <v>PushEverythingBag1803</v>
      </c>
      <c r="I142" s="5">
        <v>1200</v>
      </c>
      <c r="J142" s="5">
        <f t="shared" si="12"/>
        <v>7200</v>
      </c>
      <c r="K142" s="5">
        <f>_xlfn.XLOOKUP(C142,礼包中转!$I$6:$I$23,礼包中转!$H$6:$H$23)</f>
        <v>1803</v>
      </c>
      <c r="L142" s="5" t="str">
        <f>_xlfn.XLOOKUP(C142,礼包中转!$I$6:$I$23,礼包中转!$L$6:$L$23,"[]")</f>
        <v>[{"ItemId":6007932999,"Num":1},{"ItemId":6007933999,"Num":1},{"ItemId":6007934999,"Num":1}]</v>
      </c>
      <c r="M142" s="26" t="str">
        <f>_xlfn.XLOOKUP(C142,礼包中转!$I$6:$I$23,礼包中转!$M$6:$M$23,"[]")</f>
        <v>[{"ItemId":10002,"Num":75},{"ItemId":50002,"Num":4800},{"ItemId":50004,"Num":500000},{"ItemId":50005,"Num":2500}]</v>
      </c>
    </row>
    <row r="143" spans="1:13" x14ac:dyDescent="0.15">
      <c r="A143" s="5">
        <f t="shared" si="14"/>
        <v>9990180313</v>
      </c>
      <c r="B143" s="5">
        <f t="shared" si="16"/>
        <v>9990180313</v>
      </c>
      <c r="C143" s="5" t="s">
        <v>223</v>
      </c>
      <c r="D143" s="5" t="str">
        <f t="shared" si="15"/>
        <v>{"ConditionType":6,"Param":[900]}</v>
      </c>
      <c r="E143" s="5" t="str">
        <f>_xlfn.XLOOKUP(C143,礼包中转!$I$6:$I$23,礼包中转!$G$6:$G$23)</f>
        <v>[40,-1]</v>
      </c>
      <c r="F143" s="5">
        <f>_xlfn.XLOOKUP(C143,礼包中转!$I$6:$I$23,礼包中转!$E$6:$E$23)</f>
        <v>403</v>
      </c>
      <c r="G143" s="5" t="str">
        <f>_xlfn.XLOOKUP(C143,礼包中转!$I$6:$I$23,礼包中转!$D$6:$D$23)</f>
        <v>PushEverythingBagDesc1803</v>
      </c>
      <c r="H143" s="5" t="str">
        <f>_xlfn.XLOOKUP(C143,礼包中转!$I$6:$I$23,礼包中转!$F$6:$F$23)</f>
        <v>PushEverythingBag1803</v>
      </c>
      <c r="I143" s="5">
        <v>1200</v>
      </c>
      <c r="J143" s="5">
        <f t="shared" si="12"/>
        <v>7200</v>
      </c>
      <c r="K143" s="5">
        <f>_xlfn.XLOOKUP(C143,礼包中转!$I$6:$I$23,礼包中转!$H$6:$H$23)</f>
        <v>1803</v>
      </c>
      <c r="L143" s="5" t="str">
        <f>_xlfn.XLOOKUP(C143,礼包中转!$I$6:$I$23,礼包中转!$L$6:$L$23,"[]")</f>
        <v>[{"ItemId":6007932999,"Num":1},{"ItemId":6007933999,"Num":1},{"ItemId":6007934999,"Num":1}]</v>
      </c>
      <c r="M143" s="26" t="str">
        <f>_xlfn.XLOOKUP(C143,礼包中转!$I$6:$I$23,礼包中转!$M$6:$M$23,"[]")</f>
        <v>[{"ItemId":10002,"Num":75},{"ItemId":50002,"Num":4800},{"ItemId":50004,"Num":500000},{"ItemId":50005,"Num":2500}]</v>
      </c>
    </row>
    <row r="144" spans="1:13" x14ac:dyDescent="0.15">
      <c r="A144" s="5">
        <f t="shared" si="14"/>
        <v>9990180314</v>
      </c>
      <c r="B144" s="5">
        <f t="shared" si="16"/>
        <v>9990180314</v>
      </c>
      <c r="C144" s="5" t="s">
        <v>223</v>
      </c>
      <c r="D144" s="5" t="str">
        <f t="shared" si="15"/>
        <v>{"ConditionType":6,"Param":[980]}</v>
      </c>
      <c r="E144" s="5" t="str">
        <f>_xlfn.XLOOKUP(C144,礼包中转!$I$6:$I$23,礼包中转!$G$6:$G$23)</f>
        <v>[40,-1]</v>
      </c>
      <c r="F144" s="5">
        <f>_xlfn.XLOOKUP(C144,礼包中转!$I$6:$I$23,礼包中转!$E$6:$E$23)</f>
        <v>403</v>
      </c>
      <c r="G144" s="5" t="str">
        <f>_xlfn.XLOOKUP(C144,礼包中转!$I$6:$I$23,礼包中转!$D$6:$D$23)</f>
        <v>PushEverythingBagDesc1803</v>
      </c>
      <c r="H144" s="5" t="str">
        <f>_xlfn.XLOOKUP(C144,礼包中转!$I$6:$I$23,礼包中转!$F$6:$F$23)</f>
        <v>PushEverythingBag1803</v>
      </c>
      <c r="I144" s="5">
        <v>1200</v>
      </c>
      <c r="J144" s="5">
        <f t="shared" si="12"/>
        <v>7200</v>
      </c>
      <c r="K144" s="5">
        <f>_xlfn.XLOOKUP(C144,礼包中转!$I$6:$I$23,礼包中转!$H$6:$H$23)</f>
        <v>1803</v>
      </c>
      <c r="L144" s="5" t="str">
        <f>_xlfn.XLOOKUP(C144,礼包中转!$I$6:$I$23,礼包中转!$L$6:$L$23,"[]")</f>
        <v>[{"ItemId":6007932999,"Num":1},{"ItemId":6007933999,"Num":1},{"ItemId":6007934999,"Num":1}]</v>
      </c>
      <c r="M144" s="26" t="str">
        <f>_xlfn.XLOOKUP(C144,礼包中转!$I$6:$I$23,礼包中转!$M$6:$M$23,"[]")</f>
        <v>[{"ItemId":10002,"Num":75},{"ItemId":50002,"Num":4800},{"ItemId":50004,"Num":500000},{"ItemId":50005,"Num":2500}]</v>
      </c>
    </row>
    <row r="145" spans="1:13" x14ac:dyDescent="0.15">
      <c r="A145" s="5">
        <f t="shared" si="14"/>
        <v>9990180315</v>
      </c>
      <c r="B145" s="5">
        <f t="shared" si="16"/>
        <v>9990180315</v>
      </c>
      <c r="C145" s="5" t="s">
        <v>223</v>
      </c>
      <c r="D145" s="5" t="str">
        <f t="shared" si="15"/>
        <v>{"ConditionType":6,"Param":[1060]}</v>
      </c>
      <c r="E145" s="5" t="str">
        <f>_xlfn.XLOOKUP(C145,礼包中转!$I$6:$I$23,礼包中转!$G$6:$G$23)</f>
        <v>[40,-1]</v>
      </c>
      <c r="F145" s="5">
        <f>_xlfn.XLOOKUP(C145,礼包中转!$I$6:$I$23,礼包中转!$E$6:$E$23)</f>
        <v>403</v>
      </c>
      <c r="G145" s="5" t="str">
        <f>_xlfn.XLOOKUP(C145,礼包中转!$I$6:$I$23,礼包中转!$D$6:$D$23)</f>
        <v>PushEverythingBagDesc1803</v>
      </c>
      <c r="H145" s="5" t="str">
        <f>_xlfn.XLOOKUP(C145,礼包中转!$I$6:$I$23,礼包中转!$F$6:$F$23)</f>
        <v>PushEverythingBag1803</v>
      </c>
      <c r="I145" s="5">
        <v>1200</v>
      </c>
      <c r="J145" s="5">
        <f t="shared" si="12"/>
        <v>7200</v>
      </c>
      <c r="K145" s="5">
        <f>_xlfn.XLOOKUP(C145,礼包中转!$I$6:$I$23,礼包中转!$H$6:$H$23)</f>
        <v>1803</v>
      </c>
      <c r="L145" s="5" t="str">
        <f>_xlfn.XLOOKUP(C145,礼包中转!$I$6:$I$23,礼包中转!$L$6:$L$23,"[]")</f>
        <v>[{"ItemId":6007932999,"Num":1},{"ItemId":6007933999,"Num":1},{"ItemId":6007934999,"Num":1}]</v>
      </c>
      <c r="M145" s="26" t="str">
        <f>_xlfn.XLOOKUP(C145,礼包中转!$I$6:$I$23,礼包中转!$M$6:$M$23,"[]")</f>
        <v>[{"ItemId":10002,"Num":75},{"ItemId":50002,"Num":4800},{"ItemId":50004,"Num":500000},{"ItemId":50005,"Num":2500}]</v>
      </c>
    </row>
    <row r="146" spans="1:13" x14ac:dyDescent="0.15">
      <c r="A146" s="5">
        <f t="shared" si="14"/>
        <v>9990180316</v>
      </c>
      <c r="B146" s="5">
        <f t="shared" si="16"/>
        <v>9990180316</v>
      </c>
      <c r="C146" s="5" t="s">
        <v>223</v>
      </c>
      <c r="D146" s="5" t="str">
        <f t="shared" si="15"/>
        <v>{"ConditionType":6,"Param":[1140]}</v>
      </c>
      <c r="E146" s="5" t="str">
        <f>_xlfn.XLOOKUP(C146,礼包中转!$I$6:$I$23,礼包中转!$G$6:$G$23)</f>
        <v>[40,-1]</v>
      </c>
      <c r="F146" s="5">
        <f>_xlfn.XLOOKUP(C146,礼包中转!$I$6:$I$23,礼包中转!$E$6:$E$23)</f>
        <v>403</v>
      </c>
      <c r="G146" s="5" t="str">
        <f>_xlfn.XLOOKUP(C146,礼包中转!$I$6:$I$23,礼包中转!$D$6:$D$23)</f>
        <v>PushEverythingBagDesc1803</v>
      </c>
      <c r="H146" s="5" t="str">
        <f>_xlfn.XLOOKUP(C146,礼包中转!$I$6:$I$23,礼包中转!$F$6:$F$23)</f>
        <v>PushEverythingBag1803</v>
      </c>
      <c r="I146" s="5">
        <v>1200</v>
      </c>
      <c r="J146" s="5">
        <f t="shared" si="12"/>
        <v>7200</v>
      </c>
      <c r="K146" s="5">
        <f>_xlfn.XLOOKUP(C146,礼包中转!$I$6:$I$23,礼包中转!$H$6:$H$23)</f>
        <v>1803</v>
      </c>
      <c r="L146" s="5" t="str">
        <f>_xlfn.XLOOKUP(C146,礼包中转!$I$6:$I$23,礼包中转!$L$6:$L$23,"[]")</f>
        <v>[{"ItemId":6007932999,"Num":1},{"ItemId":6007933999,"Num":1},{"ItemId":6007934999,"Num":1}]</v>
      </c>
      <c r="M146" s="26" t="str">
        <f>_xlfn.XLOOKUP(C146,礼包中转!$I$6:$I$23,礼包中转!$M$6:$M$23,"[]")</f>
        <v>[{"ItemId":10002,"Num":75},{"ItemId":50002,"Num":4800},{"ItemId":50004,"Num":500000},{"ItemId":50005,"Num":2500}]</v>
      </c>
    </row>
    <row r="147" spans="1:13" x14ac:dyDescent="0.15">
      <c r="A147" s="5">
        <f t="shared" si="14"/>
        <v>9990180317</v>
      </c>
      <c r="B147" s="5">
        <f t="shared" si="16"/>
        <v>9990180317</v>
      </c>
      <c r="C147" s="5" t="s">
        <v>223</v>
      </c>
      <c r="D147" s="5" t="str">
        <f t="shared" si="15"/>
        <v>{"ConditionType":6,"Param":[1220]}</v>
      </c>
      <c r="E147" s="5" t="str">
        <f>_xlfn.XLOOKUP(C147,礼包中转!$I$6:$I$23,礼包中转!$G$6:$G$23)</f>
        <v>[40,-1]</v>
      </c>
      <c r="F147" s="5">
        <f>_xlfn.XLOOKUP(C147,礼包中转!$I$6:$I$23,礼包中转!$E$6:$E$23)</f>
        <v>403</v>
      </c>
      <c r="G147" s="5" t="str">
        <f>_xlfn.XLOOKUP(C147,礼包中转!$I$6:$I$23,礼包中转!$D$6:$D$23)</f>
        <v>PushEverythingBagDesc1803</v>
      </c>
      <c r="H147" s="5" t="str">
        <f>_xlfn.XLOOKUP(C147,礼包中转!$I$6:$I$23,礼包中转!$F$6:$F$23)</f>
        <v>PushEverythingBag1803</v>
      </c>
      <c r="I147" s="5">
        <v>1200</v>
      </c>
      <c r="J147" s="5">
        <f t="shared" si="12"/>
        <v>7200</v>
      </c>
      <c r="K147" s="5">
        <f>_xlfn.XLOOKUP(C147,礼包中转!$I$6:$I$23,礼包中转!$H$6:$H$23)</f>
        <v>1803</v>
      </c>
      <c r="L147" s="5" t="str">
        <f>_xlfn.XLOOKUP(C147,礼包中转!$I$6:$I$23,礼包中转!$L$6:$L$23,"[]")</f>
        <v>[{"ItemId":6007932999,"Num":1},{"ItemId":6007933999,"Num":1},{"ItemId":6007934999,"Num":1}]</v>
      </c>
      <c r="M147" s="26" t="str">
        <f>_xlfn.XLOOKUP(C147,礼包中转!$I$6:$I$23,礼包中转!$M$6:$M$23,"[]")</f>
        <v>[{"ItemId":10002,"Num":75},{"ItemId":50002,"Num":4800},{"ItemId":50004,"Num":500000},{"ItemId":50005,"Num":2500}]</v>
      </c>
    </row>
    <row r="148" spans="1:13" x14ac:dyDescent="0.15">
      <c r="A148" s="5">
        <f t="shared" si="14"/>
        <v>9990180318</v>
      </c>
      <c r="B148" s="5">
        <f t="shared" si="16"/>
        <v>9990180318</v>
      </c>
      <c r="C148" s="5" t="s">
        <v>223</v>
      </c>
      <c r="D148" s="5" t="str">
        <f t="shared" si="15"/>
        <v>{"ConditionType":6,"Param":[1300]}</v>
      </c>
      <c r="E148" s="5" t="str">
        <f>_xlfn.XLOOKUP(C148,礼包中转!$I$6:$I$23,礼包中转!$G$6:$G$23)</f>
        <v>[40,-1]</v>
      </c>
      <c r="F148" s="5">
        <f>_xlfn.XLOOKUP(C148,礼包中转!$I$6:$I$23,礼包中转!$E$6:$E$23)</f>
        <v>403</v>
      </c>
      <c r="G148" s="5" t="str">
        <f>_xlfn.XLOOKUP(C148,礼包中转!$I$6:$I$23,礼包中转!$D$6:$D$23)</f>
        <v>PushEverythingBagDesc1803</v>
      </c>
      <c r="H148" s="5" t="str">
        <f>_xlfn.XLOOKUP(C148,礼包中转!$I$6:$I$23,礼包中转!$F$6:$F$23)</f>
        <v>PushEverythingBag1803</v>
      </c>
      <c r="I148" s="5">
        <v>1200</v>
      </c>
      <c r="J148" s="5">
        <f t="shared" si="12"/>
        <v>7200</v>
      </c>
      <c r="K148" s="5">
        <f>_xlfn.XLOOKUP(C148,礼包中转!$I$6:$I$23,礼包中转!$H$6:$H$23)</f>
        <v>1803</v>
      </c>
      <c r="L148" s="5" t="str">
        <f>_xlfn.XLOOKUP(C148,礼包中转!$I$6:$I$23,礼包中转!$L$6:$L$23,"[]")</f>
        <v>[{"ItemId":6007932999,"Num":1},{"ItemId":6007933999,"Num":1},{"ItemId":6007934999,"Num":1}]</v>
      </c>
      <c r="M148" s="26" t="str">
        <f>_xlfn.XLOOKUP(C148,礼包中转!$I$6:$I$23,礼包中转!$M$6:$M$23,"[]")</f>
        <v>[{"ItemId":10002,"Num":75},{"ItemId":50002,"Num":4800},{"ItemId":50004,"Num":500000},{"ItemId":50005,"Num":2500}]</v>
      </c>
    </row>
    <row r="149" spans="1:13" x14ac:dyDescent="0.15">
      <c r="A149" s="5">
        <f t="shared" si="14"/>
        <v>9990180319</v>
      </c>
      <c r="B149" s="5">
        <f t="shared" si="16"/>
        <v>9990180319</v>
      </c>
      <c r="C149" s="5" t="s">
        <v>223</v>
      </c>
      <c r="D149" s="5" t="str">
        <f t="shared" si="15"/>
        <v>{"ConditionType":6,"Param":[1380]}</v>
      </c>
      <c r="E149" s="5" t="str">
        <f>_xlfn.XLOOKUP(C149,礼包中转!$I$6:$I$23,礼包中转!$G$6:$G$23)</f>
        <v>[40,-1]</v>
      </c>
      <c r="F149" s="5">
        <f>_xlfn.XLOOKUP(C149,礼包中转!$I$6:$I$23,礼包中转!$E$6:$E$23)</f>
        <v>403</v>
      </c>
      <c r="G149" s="5" t="str">
        <f>_xlfn.XLOOKUP(C149,礼包中转!$I$6:$I$23,礼包中转!$D$6:$D$23)</f>
        <v>PushEverythingBagDesc1803</v>
      </c>
      <c r="H149" s="5" t="str">
        <f>_xlfn.XLOOKUP(C149,礼包中转!$I$6:$I$23,礼包中转!$F$6:$F$23)</f>
        <v>PushEverythingBag1803</v>
      </c>
      <c r="I149" s="5">
        <v>1200</v>
      </c>
      <c r="J149" s="5">
        <f t="shared" si="12"/>
        <v>7200</v>
      </c>
      <c r="K149" s="5">
        <f>_xlfn.XLOOKUP(C149,礼包中转!$I$6:$I$23,礼包中转!$H$6:$H$23)</f>
        <v>1803</v>
      </c>
      <c r="L149" s="5" t="str">
        <f>_xlfn.XLOOKUP(C149,礼包中转!$I$6:$I$23,礼包中转!$L$6:$L$23,"[]")</f>
        <v>[{"ItemId":6007932999,"Num":1},{"ItemId":6007933999,"Num":1},{"ItemId":6007934999,"Num":1}]</v>
      </c>
      <c r="M149" s="26" t="str">
        <f>_xlfn.XLOOKUP(C149,礼包中转!$I$6:$I$23,礼包中转!$M$6:$M$23,"[]")</f>
        <v>[{"ItemId":10002,"Num":75},{"ItemId":50002,"Num":4800},{"ItemId":50004,"Num":500000},{"ItemId":50005,"Num":2500}]</v>
      </c>
    </row>
    <row r="150" spans="1:13" x14ac:dyDescent="0.15">
      <c r="A150" s="5">
        <f t="shared" si="14"/>
        <v>9990180320</v>
      </c>
      <c r="B150" s="5">
        <f t="shared" si="16"/>
        <v>9990180320</v>
      </c>
      <c r="C150" s="5" t="s">
        <v>223</v>
      </c>
      <c r="D150" s="5" t="str">
        <f t="shared" si="15"/>
        <v>{"ConditionType":6,"Param":[1460]}</v>
      </c>
      <c r="E150" s="5" t="str">
        <f>_xlfn.XLOOKUP(C150,礼包中转!$I$6:$I$23,礼包中转!$G$6:$G$23)</f>
        <v>[40,-1]</v>
      </c>
      <c r="F150" s="5">
        <f>_xlfn.XLOOKUP(C150,礼包中转!$I$6:$I$23,礼包中转!$E$6:$E$23)</f>
        <v>403</v>
      </c>
      <c r="G150" s="5" t="str">
        <f>_xlfn.XLOOKUP(C150,礼包中转!$I$6:$I$23,礼包中转!$D$6:$D$23)</f>
        <v>PushEverythingBagDesc1803</v>
      </c>
      <c r="H150" s="5" t="str">
        <f>_xlfn.XLOOKUP(C150,礼包中转!$I$6:$I$23,礼包中转!$F$6:$F$23)</f>
        <v>PushEverythingBag1803</v>
      </c>
      <c r="I150" s="5">
        <v>1200</v>
      </c>
      <c r="J150" s="5">
        <f t="shared" si="12"/>
        <v>7200</v>
      </c>
      <c r="K150" s="5">
        <f>_xlfn.XLOOKUP(C150,礼包中转!$I$6:$I$23,礼包中转!$H$6:$H$23)</f>
        <v>1803</v>
      </c>
      <c r="L150" s="5" t="str">
        <f>_xlfn.XLOOKUP(C150,礼包中转!$I$6:$I$23,礼包中转!$L$6:$L$23,"[]")</f>
        <v>[{"ItemId":6007932999,"Num":1},{"ItemId":6007933999,"Num":1},{"ItemId":6007934999,"Num":1}]</v>
      </c>
      <c r="M150" s="26" t="str">
        <f>_xlfn.XLOOKUP(C150,礼包中转!$I$6:$I$23,礼包中转!$M$6:$M$23,"[]")</f>
        <v>[{"ItemId":10002,"Num":75},{"ItemId":50002,"Num":4800},{"ItemId":50004,"Num":500000},{"ItemId":50005,"Num":2500}]</v>
      </c>
    </row>
    <row r="151" spans="1:13" x14ac:dyDescent="0.15">
      <c r="A151" s="5">
        <f t="shared" si="14"/>
        <v>9990180321</v>
      </c>
      <c r="B151" s="5">
        <f t="shared" si="16"/>
        <v>9990180321</v>
      </c>
      <c r="C151" s="5" t="s">
        <v>223</v>
      </c>
      <c r="D151" s="5" t="str">
        <f t="shared" si="15"/>
        <v>{"ConditionType":6,"Param":[1540]}</v>
      </c>
      <c r="E151" s="5" t="str">
        <f>_xlfn.XLOOKUP(C151,礼包中转!$I$6:$I$23,礼包中转!$G$6:$G$23)</f>
        <v>[40,-1]</v>
      </c>
      <c r="F151" s="5">
        <f>_xlfn.XLOOKUP(C151,礼包中转!$I$6:$I$23,礼包中转!$E$6:$E$23)</f>
        <v>403</v>
      </c>
      <c r="G151" s="5" t="str">
        <f>_xlfn.XLOOKUP(C151,礼包中转!$I$6:$I$23,礼包中转!$D$6:$D$23)</f>
        <v>PushEverythingBagDesc1803</v>
      </c>
      <c r="H151" s="5" t="str">
        <f>_xlfn.XLOOKUP(C151,礼包中转!$I$6:$I$23,礼包中转!$F$6:$F$23)</f>
        <v>PushEverythingBag1803</v>
      </c>
      <c r="I151" s="5">
        <v>1200</v>
      </c>
      <c r="J151" s="5">
        <f t="shared" si="12"/>
        <v>7200</v>
      </c>
      <c r="K151" s="5">
        <f>_xlfn.XLOOKUP(C151,礼包中转!$I$6:$I$23,礼包中转!$H$6:$H$23)</f>
        <v>1803</v>
      </c>
      <c r="L151" s="5" t="str">
        <f>_xlfn.XLOOKUP(C151,礼包中转!$I$6:$I$23,礼包中转!$L$6:$L$23,"[]")</f>
        <v>[{"ItemId":6007932999,"Num":1},{"ItemId":6007933999,"Num":1},{"ItemId":6007934999,"Num":1}]</v>
      </c>
      <c r="M151" s="26" t="str">
        <f>_xlfn.XLOOKUP(C151,礼包中转!$I$6:$I$23,礼包中转!$M$6:$M$23,"[]")</f>
        <v>[{"ItemId":10002,"Num":75},{"ItemId":50002,"Num":4800},{"ItemId":50004,"Num":500000},{"ItemId":50005,"Num":2500}]</v>
      </c>
    </row>
    <row r="152" spans="1:13" x14ac:dyDescent="0.15">
      <c r="A152" s="5">
        <f t="shared" si="14"/>
        <v>9990180322</v>
      </c>
      <c r="B152" s="5">
        <f t="shared" si="16"/>
        <v>9990180322</v>
      </c>
      <c r="C152" s="5" t="s">
        <v>223</v>
      </c>
      <c r="D152" s="5" t="str">
        <f t="shared" si="15"/>
        <v>{"ConditionType":6,"Param":[1620]}</v>
      </c>
      <c r="E152" s="5" t="str">
        <f>_xlfn.XLOOKUP(C152,礼包中转!$I$6:$I$23,礼包中转!$G$6:$G$23)</f>
        <v>[40,-1]</v>
      </c>
      <c r="F152" s="5">
        <f>_xlfn.XLOOKUP(C152,礼包中转!$I$6:$I$23,礼包中转!$E$6:$E$23)</f>
        <v>403</v>
      </c>
      <c r="G152" s="5" t="str">
        <f>_xlfn.XLOOKUP(C152,礼包中转!$I$6:$I$23,礼包中转!$D$6:$D$23)</f>
        <v>PushEverythingBagDesc1803</v>
      </c>
      <c r="H152" s="5" t="str">
        <f>_xlfn.XLOOKUP(C152,礼包中转!$I$6:$I$23,礼包中转!$F$6:$F$23)</f>
        <v>PushEverythingBag1803</v>
      </c>
      <c r="I152" s="5">
        <v>1200</v>
      </c>
      <c r="J152" s="5">
        <f t="shared" si="12"/>
        <v>7200</v>
      </c>
      <c r="K152" s="5">
        <f>_xlfn.XLOOKUP(C152,礼包中转!$I$6:$I$23,礼包中转!$H$6:$H$23)</f>
        <v>1803</v>
      </c>
      <c r="L152" s="5" t="str">
        <f>_xlfn.XLOOKUP(C152,礼包中转!$I$6:$I$23,礼包中转!$L$6:$L$23,"[]")</f>
        <v>[{"ItemId":6007932999,"Num":1},{"ItemId":6007933999,"Num":1},{"ItemId":6007934999,"Num":1}]</v>
      </c>
      <c r="M152" s="26" t="str">
        <f>_xlfn.XLOOKUP(C152,礼包中转!$I$6:$I$23,礼包中转!$M$6:$M$23,"[]")</f>
        <v>[{"ItemId":10002,"Num":75},{"ItemId":50002,"Num":4800},{"ItemId":50004,"Num":500000},{"ItemId":50005,"Num":2500}]</v>
      </c>
    </row>
    <row r="153" spans="1:13" x14ac:dyDescent="0.15">
      <c r="A153" s="5">
        <f t="shared" si="14"/>
        <v>9990180323</v>
      </c>
      <c r="B153" s="5">
        <f t="shared" si="16"/>
        <v>9990180323</v>
      </c>
      <c r="C153" s="5" t="s">
        <v>223</v>
      </c>
      <c r="D153" s="5" t="str">
        <f t="shared" si="15"/>
        <v>{"ConditionType":6,"Param":[1700]}</v>
      </c>
      <c r="E153" s="5" t="str">
        <f>_xlfn.XLOOKUP(C153,礼包中转!$I$6:$I$23,礼包中转!$G$6:$G$23)</f>
        <v>[40,-1]</v>
      </c>
      <c r="F153" s="5">
        <f>_xlfn.XLOOKUP(C153,礼包中转!$I$6:$I$23,礼包中转!$E$6:$E$23)</f>
        <v>403</v>
      </c>
      <c r="G153" s="5" t="str">
        <f>_xlfn.XLOOKUP(C153,礼包中转!$I$6:$I$23,礼包中转!$D$6:$D$23)</f>
        <v>PushEverythingBagDesc1803</v>
      </c>
      <c r="H153" s="5" t="str">
        <f>_xlfn.XLOOKUP(C153,礼包中转!$I$6:$I$23,礼包中转!$F$6:$F$23)</f>
        <v>PushEverythingBag1803</v>
      </c>
      <c r="I153" s="5">
        <v>1200</v>
      </c>
      <c r="J153" s="5">
        <f t="shared" si="12"/>
        <v>7200</v>
      </c>
      <c r="K153" s="5">
        <f>_xlfn.XLOOKUP(C153,礼包中转!$I$6:$I$23,礼包中转!$H$6:$H$23)</f>
        <v>1803</v>
      </c>
      <c r="L153" s="5" t="str">
        <f>_xlfn.XLOOKUP(C153,礼包中转!$I$6:$I$23,礼包中转!$L$6:$L$23,"[]")</f>
        <v>[{"ItemId":6007932999,"Num":1},{"ItemId":6007933999,"Num":1},{"ItemId":6007934999,"Num":1}]</v>
      </c>
      <c r="M153" s="26" t="str">
        <f>_xlfn.XLOOKUP(C153,礼包中转!$I$6:$I$23,礼包中转!$M$6:$M$23,"[]")</f>
        <v>[{"ItemId":10002,"Num":75},{"ItemId":50002,"Num":4800},{"ItemId":50004,"Num":500000},{"ItemId":50005,"Num":2500}]</v>
      </c>
    </row>
    <row r="154" spans="1:13" x14ac:dyDescent="0.15">
      <c r="A154" s="5">
        <f t="shared" si="14"/>
        <v>9990180324</v>
      </c>
      <c r="B154" s="5">
        <f t="shared" si="16"/>
        <v>9990180324</v>
      </c>
      <c r="C154" s="5" t="s">
        <v>223</v>
      </c>
      <c r="D154" s="5" t="str">
        <f t="shared" si="15"/>
        <v>{"ConditionType":6,"Param":[1780]}</v>
      </c>
      <c r="E154" s="5" t="str">
        <f>_xlfn.XLOOKUP(C154,礼包中转!$I$6:$I$23,礼包中转!$G$6:$G$23)</f>
        <v>[40,-1]</v>
      </c>
      <c r="F154" s="5">
        <f>_xlfn.XLOOKUP(C154,礼包中转!$I$6:$I$23,礼包中转!$E$6:$E$23)</f>
        <v>403</v>
      </c>
      <c r="G154" s="5" t="str">
        <f>_xlfn.XLOOKUP(C154,礼包中转!$I$6:$I$23,礼包中转!$D$6:$D$23)</f>
        <v>PushEverythingBagDesc1803</v>
      </c>
      <c r="H154" s="5" t="str">
        <f>_xlfn.XLOOKUP(C154,礼包中转!$I$6:$I$23,礼包中转!$F$6:$F$23)</f>
        <v>PushEverythingBag1803</v>
      </c>
      <c r="I154" s="5">
        <v>1200</v>
      </c>
      <c r="J154" s="5">
        <f t="shared" si="12"/>
        <v>7200</v>
      </c>
      <c r="K154" s="5">
        <f>_xlfn.XLOOKUP(C154,礼包中转!$I$6:$I$23,礼包中转!$H$6:$H$23)</f>
        <v>1803</v>
      </c>
      <c r="L154" s="5" t="str">
        <f>_xlfn.XLOOKUP(C154,礼包中转!$I$6:$I$23,礼包中转!$L$6:$L$23,"[]")</f>
        <v>[{"ItemId":6007932999,"Num":1},{"ItemId":6007933999,"Num":1},{"ItemId":6007934999,"Num":1}]</v>
      </c>
      <c r="M154" s="26" t="str">
        <f>_xlfn.XLOOKUP(C154,礼包中转!$I$6:$I$23,礼包中转!$M$6:$M$23,"[]")</f>
        <v>[{"ItemId":10002,"Num":75},{"ItemId":50002,"Num":4800},{"ItemId":50004,"Num":500000},{"ItemId":50005,"Num":2500}]</v>
      </c>
    </row>
    <row r="155" spans="1:13" x14ac:dyDescent="0.15">
      <c r="A155" s="5">
        <f t="shared" si="14"/>
        <v>9990180325</v>
      </c>
      <c r="B155" s="5">
        <f t="shared" si="16"/>
        <v>9990180325</v>
      </c>
      <c r="C155" s="5" t="s">
        <v>223</v>
      </c>
      <c r="D155" s="5" t="str">
        <f t="shared" si="15"/>
        <v>{"ConditionType":6,"Param":[1860]}</v>
      </c>
      <c r="E155" s="5" t="str">
        <f>_xlfn.XLOOKUP(C155,礼包中转!$I$6:$I$23,礼包中转!$G$6:$G$23)</f>
        <v>[40,-1]</v>
      </c>
      <c r="F155" s="5">
        <f>_xlfn.XLOOKUP(C155,礼包中转!$I$6:$I$23,礼包中转!$E$6:$E$23)</f>
        <v>403</v>
      </c>
      <c r="G155" s="5" t="str">
        <f>_xlfn.XLOOKUP(C155,礼包中转!$I$6:$I$23,礼包中转!$D$6:$D$23)</f>
        <v>PushEverythingBagDesc1803</v>
      </c>
      <c r="H155" s="5" t="str">
        <f>_xlfn.XLOOKUP(C155,礼包中转!$I$6:$I$23,礼包中转!$F$6:$F$23)</f>
        <v>PushEverythingBag1803</v>
      </c>
      <c r="I155" s="5">
        <v>1200</v>
      </c>
      <c r="J155" s="5">
        <f t="shared" si="12"/>
        <v>7200</v>
      </c>
      <c r="K155" s="5">
        <f>_xlfn.XLOOKUP(C155,礼包中转!$I$6:$I$23,礼包中转!$H$6:$H$23)</f>
        <v>1803</v>
      </c>
      <c r="L155" s="5" t="str">
        <f>_xlfn.XLOOKUP(C155,礼包中转!$I$6:$I$23,礼包中转!$L$6:$L$23,"[]")</f>
        <v>[{"ItemId":6007932999,"Num":1},{"ItemId":6007933999,"Num":1},{"ItemId":6007934999,"Num":1}]</v>
      </c>
      <c r="M155" s="26" t="str">
        <f>_xlfn.XLOOKUP(C155,礼包中转!$I$6:$I$23,礼包中转!$M$6:$M$23,"[]")</f>
        <v>[{"ItemId":10002,"Num":75},{"ItemId":50002,"Num":4800},{"ItemId":50004,"Num":500000},{"ItemId":50005,"Num":2500}]</v>
      </c>
    </row>
    <row r="156" spans="1:13" x14ac:dyDescent="0.15">
      <c r="A156" s="11" t="s">
        <v>174</v>
      </c>
      <c r="B156" s="10"/>
      <c r="C156" s="10"/>
      <c r="D156" s="10"/>
      <c r="E156" s="10"/>
      <c r="F156" s="10"/>
      <c r="G156" s="10"/>
      <c r="H156" s="10"/>
      <c r="I156" s="10"/>
      <c r="J156" s="4"/>
      <c r="K156" s="4"/>
      <c r="L156" s="4"/>
      <c r="M156" s="4"/>
    </row>
    <row r="157" spans="1:13" x14ac:dyDescent="0.15">
      <c r="A157" s="11" t="s">
        <v>137</v>
      </c>
      <c r="B157" s="10"/>
      <c r="C157" s="10"/>
      <c r="D157" s="10"/>
      <c r="E157" s="10"/>
      <c r="F157" s="10"/>
      <c r="G157" s="10"/>
      <c r="H157" s="10"/>
      <c r="I157" s="10"/>
      <c r="J157" s="4"/>
      <c r="K157" s="4"/>
      <c r="L157" s="4"/>
      <c r="M157" s="4"/>
    </row>
    <row r="158" spans="1:13" x14ac:dyDescent="0.15">
      <c r="A158" s="5">
        <f t="shared" ref="A158:A167" si="17">B158</f>
        <v>60130101</v>
      </c>
      <c r="B158" s="5">
        <f>6*10000000+K158*100+1</f>
        <v>60130101</v>
      </c>
      <c r="C158" s="5" t="s">
        <v>149</v>
      </c>
      <c r="D158" s="5" t="str">
        <f>条件中转!R118</f>
        <v>{"ConditionType":6,"Param":[60]}</v>
      </c>
      <c r="E158" s="5" t="str">
        <f>_xlfn.XLOOKUP(C158,礼包中转!$I$6:$I$23,礼包中转!$G$6:$G$23)</f>
        <v>[0,40]</v>
      </c>
      <c r="F158" s="5">
        <f>_xlfn.XLOOKUP(C158,礼包中转!$I$6:$I$23,礼包中转!$E$6:$E$23)</f>
        <v>100</v>
      </c>
      <c r="G158" s="5" t="str">
        <f>_xlfn.XLOOKUP(C158,礼包中转!$I$6:$I$23,礼包中转!$D$6:$D$23)</f>
        <v>PushEverythingBagDesc1301</v>
      </c>
      <c r="H158" s="5" t="str">
        <f>_xlfn.XLOOKUP(C158,礼包中转!$I$6:$I$23,礼包中转!$F$6:$F$23)</f>
        <v>PushEverythingBag1301</v>
      </c>
      <c r="I158" s="5">
        <v>800</v>
      </c>
      <c r="J158" s="5">
        <f t="shared" ref="J158:J167" si="18">60*60*2</f>
        <v>7200</v>
      </c>
      <c r="K158" s="5">
        <f>_xlfn.XLOOKUP(C158,礼包中转!$I$6:$I$23,礼包中转!$H$6:$H$23)</f>
        <v>1301</v>
      </c>
      <c r="L158" s="5" t="str">
        <f>_xlfn.XLOOKUP(C158,礼包中转!$I$6:$I$23,礼包中转!$L$6:$L$23,"[]")</f>
        <v>[{"ItemId":10002,"Num":10}]</v>
      </c>
      <c r="M158" s="26" t="str">
        <f>_xlfn.XLOOKUP(C158,礼包中转!$I$6:$I$23,礼包中转!$M$6:$M$23,"[]")</f>
        <v>[{"ItemId":20002,"Num":60},{"ItemId":50002,"Num":1200},{"ItemId":50004,"Num":100000},{"ItemId":50005,"Num":570}]</v>
      </c>
    </row>
    <row r="159" spans="1:13" x14ac:dyDescent="0.15">
      <c r="A159" s="5">
        <f t="shared" si="17"/>
        <v>60130102</v>
      </c>
      <c r="B159" s="5">
        <f>B158+1</f>
        <v>60130102</v>
      </c>
      <c r="C159" s="5" t="s">
        <v>149</v>
      </c>
      <c r="D159" s="5" t="str">
        <f>条件中转!R119</f>
        <v>{"ConditionType":6,"Param":[115]}</v>
      </c>
      <c r="E159" s="5" t="str">
        <f>_xlfn.XLOOKUP(C159,礼包中转!$I$6:$I$23,礼包中转!$G$6:$G$23)</f>
        <v>[0,40]</v>
      </c>
      <c r="F159" s="5">
        <f>_xlfn.XLOOKUP(C159,礼包中转!$I$6:$I$23,礼包中转!$E$6:$E$23)</f>
        <v>100</v>
      </c>
      <c r="G159" s="5" t="str">
        <f>_xlfn.XLOOKUP(C159,礼包中转!$I$6:$I$23,礼包中转!$D$6:$D$23)</f>
        <v>PushEverythingBagDesc1301</v>
      </c>
      <c r="H159" s="5" t="str">
        <f>_xlfn.XLOOKUP(C159,礼包中转!$I$6:$I$23,礼包中转!$F$6:$F$23)</f>
        <v>PushEverythingBag1301</v>
      </c>
      <c r="I159" s="5">
        <v>800</v>
      </c>
      <c r="J159" s="5">
        <f t="shared" si="18"/>
        <v>7200</v>
      </c>
      <c r="K159" s="5">
        <f>_xlfn.XLOOKUP(C159,礼包中转!$I$6:$I$23,礼包中转!$H$6:$H$23)</f>
        <v>1301</v>
      </c>
      <c r="L159" s="5" t="str">
        <f>_xlfn.XLOOKUP(C159,礼包中转!$I$6:$I$23,礼包中转!$L$6:$L$23,"[]")</f>
        <v>[{"ItemId":10002,"Num":10}]</v>
      </c>
      <c r="M159" s="26" t="str">
        <f>_xlfn.XLOOKUP(C159,礼包中转!$I$6:$I$23,礼包中转!$M$6:$M$23,"[]")</f>
        <v>[{"ItemId":20002,"Num":60},{"ItemId":50002,"Num":1200},{"ItemId":50004,"Num":100000},{"ItemId":50005,"Num":570}]</v>
      </c>
    </row>
    <row r="160" spans="1:13" x14ac:dyDescent="0.15">
      <c r="A160" s="5">
        <f t="shared" si="17"/>
        <v>60130103</v>
      </c>
      <c r="B160" s="5">
        <f>B159+1</f>
        <v>60130103</v>
      </c>
      <c r="C160" s="5" t="s">
        <v>149</v>
      </c>
      <c r="D160" s="5" t="str">
        <f>条件中转!R120</f>
        <v>{"ConditionType":6,"Param":[195]}</v>
      </c>
      <c r="E160" s="5" t="str">
        <f>_xlfn.XLOOKUP(C160,礼包中转!$I$6:$I$23,礼包中转!$G$6:$G$23)</f>
        <v>[0,40]</v>
      </c>
      <c r="F160" s="5">
        <f>_xlfn.XLOOKUP(C160,礼包中转!$I$6:$I$23,礼包中转!$E$6:$E$23)</f>
        <v>100</v>
      </c>
      <c r="G160" s="5" t="str">
        <f>_xlfn.XLOOKUP(C160,礼包中转!$I$6:$I$23,礼包中转!$D$6:$D$23)</f>
        <v>PushEverythingBagDesc1301</v>
      </c>
      <c r="H160" s="5" t="str">
        <f>_xlfn.XLOOKUP(C160,礼包中转!$I$6:$I$23,礼包中转!$F$6:$F$23)</f>
        <v>PushEverythingBag1301</v>
      </c>
      <c r="I160" s="5">
        <v>800</v>
      </c>
      <c r="J160" s="5">
        <f t="shared" si="18"/>
        <v>7200</v>
      </c>
      <c r="K160" s="5">
        <f>_xlfn.XLOOKUP(C160,礼包中转!$I$6:$I$23,礼包中转!$H$6:$H$23)</f>
        <v>1301</v>
      </c>
      <c r="L160" s="5" t="str">
        <f>_xlfn.XLOOKUP(C160,礼包中转!$I$6:$I$23,礼包中转!$L$6:$L$23,"[]")</f>
        <v>[{"ItemId":10002,"Num":10}]</v>
      </c>
      <c r="M160" s="26" t="str">
        <f>_xlfn.XLOOKUP(C160,礼包中转!$I$6:$I$23,礼包中转!$M$6:$M$23,"[]")</f>
        <v>[{"ItemId":20002,"Num":60},{"ItemId":50002,"Num":1200},{"ItemId":50004,"Num":100000},{"ItemId":50005,"Num":570}]</v>
      </c>
    </row>
    <row r="161" spans="1:13" x14ac:dyDescent="0.15">
      <c r="A161" s="5">
        <f t="shared" si="17"/>
        <v>60130104</v>
      </c>
      <c r="B161" s="5">
        <f>B160+1</f>
        <v>60130104</v>
      </c>
      <c r="C161" s="5" t="s">
        <v>149</v>
      </c>
      <c r="D161" s="5" t="str">
        <f>条件中转!R121</f>
        <v>{"ConditionType":6,"Param":[275]}</v>
      </c>
      <c r="E161" s="5" t="str">
        <f>_xlfn.XLOOKUP(C161,礼包中转!$I$6:$I$23,礼包中转!$G$6:$G$23)</f>
        <v>[0,40]</v>
      </c>
      <c r="F161" s="5">
        <f>_xlfn.XLOOKUP(C161,礼包中转!$I$6:$I$23,礼包中转!$E$6:$E$23)</f>
        <v>100</v>
      </c>
      <c r="G161" s="5" t="str">
        <f>_xlfn.XLOOKUP(C161,礼包中转!$I$6:$I$23,礼包中转!$D$6:$D$23)</f>
        <v>PushEverythingBagDesc1301</v>
      </c>
      <c r="H161" s="5" t="str">
        <f>_xlfn.XLOOKUP(C161,礼包中转!$I$6:$I$23,礼包中转!$F$6:$F$23)</f>
        <v>PushEverythingBag1301</v>
      </c>
      <c r="I161" s="5">
        <v>800</v>
      </c>
      <c r="J161" s="5">
        <f t="shared" si="18"/>
        <v>7200</v>
      </c>
      <c r="K161" s="5">
        <f>_xlfn.XLOOKUP(C161,礼包中转!$I$6:$I$23,礼包中转!$H$6:$H$23)</f>
        <v>1301</v>
      </c>
      <c r="L161" s="5" t="str">
        <f>_xlfn.XLOOKUP(C161,礼包中转!$I$6:$I$23,礼包中转!$L$6:$L$23,"[]")</f>
        <v>[{"ItemId":10002,"Num":10}]</v>
      </c>
      <c r="M161" s="26" t="str">
        <f>_xlfn.XLOOKUP(C161,礼包中转!$I$6:$I$23,礼包中转!$M$6:$M$23,"[]")</f>
        <v>[{"ItemId":20002,"Num":60},{"ItemId":50002,"Num":1200},{"ItemId":50004,"Num":100000},{"ItemId":50005,"Num":570}]</v>
      </c>
    </row>
    <row r="162" spans="1:13" x14ac:dyDescent="0.15">
      <c r="A162" s="5">
        <f t="shared" si="17"/>
        <v>60130105</v>
      </c>
      <c r="B162" s="5">
        <f>B161+1</f>
        <v>60130105</v>
      </c>
      <c r="C162" s="5" t="s">
        <v>149</v>
      </c>
      <c r="D162" s="5" t="str">
        <f>条件中转!R122</f>
        <v>{"ConditionType":6,"Param":[355]}</v>
      </c>
      <c r="E162" s="5" t="str">
        <f>_xlfn.XLOOKUP(C162,礼包中转!$I$6:$I$23,礼包中转!$G$6:$G$23)</f>
        <v>[0,40]</v>
      </c>
      <c r="F162" s="5">
        <f>_xlfn.XLOOKUP(C162,礼包中转!$I$6:$I$23,礼包中转!$E$6:$E$23)</f>
        <v>100</v>
      </c>
      <c r="G162" s="5" t="str">
        <f>_xlfn.XLOOKUP(C162,礼包中转!$I$6:$I$23,礼包中转!$D$6:$D$23)</f>
        <v>PushEverythingBagDesc1301</v>
      </c>
      <c r="H162" s="5" t="str">
        <f>_xlfn.XLOOKUP(C162,礼包中转!$I$6:$I$23,礼包中转!$F$6:$F$23)</f>
        <v>PushEverythingBag1301</v>
      </c>
      <c r="I162" s="5">
        <v>800</v>
      </c>
      <c r="J162" s="5">
        <f t="shared" si="18"/>
        <v>7200</v>
      </c>
      <c r="K162" s="5">
        <f>_xlfn.XLOOKUP(C162,礼包中转!$I$6:$I$23,礼包中转!$H$6:$H$23)</f>
        <v>1301</v>
      </c>
      <c r="L162" s="5" t="str">
        <f>_xlfn.XLOOKUP(C162,礼包中转!$I$6:$I$23,礼包中转!$L$6:$L$23,"[]")</f>
        <v>[{"ItemId":10002,"Num":10}]</v>
      </c>
      <c r="M162" s="26" t="str">
        <f>_xlfn.XLOOKUP(C162,礼包中转!$I$6:$I$23,礼包中转!$M$6:$M$23,"[]")</f>
        <v>[{"ItemId":20002,"Num":60},{"ItemId":50002,"Num":1200},{"ItemId":50004,"Num":100000},{"ItemId":50005,"Num":570}]</v>
      </c>
    </row>
    <row r="163" spans="1:13" x14ac:dyDescent="0.15">
      <c r="A163" s="5">
        <f t="shared" si="17"/>
        <v>60130301</v>
      </c>
      <c r="B163" s="5">
        <f>6*10000000+K163*100+1</f>
        <v>60130301</v>
      </c>
      <c r="C163" s="5" t="s">
        <v>168</v>
      </c>
      <c r="D163" s="5" t="str">
        <f>D158</f>
        <v>{"ConditionType":6,"Param":[60]}</v>
      </c>
      <c r="E163" s="5" t="str">
        <f>_xlfn.XLOOKUP(C163,礼包中转!$I$6:$I$23,礼包中转!$G$6:$G$23)</f>
        <v>[40,-1]</v>
      </c>
      <c r="F163" s="5">
        <f>_xlfn.XLOOKUP(C163,礼包中转!$I$6:$I$23,礼包中转!$E$6:$E$23)</f>
        <v>100</v>
      </c>
      <c r="G163" s="5" t="str">
        <f>_xlfn.XLOOKUP(C163,礼包中转!$I$6:$I$23,礼包中转!$D$6:$D$23)</f>
        <v>PushEverythingBagDesc1303</v>
      </c>
      <c r="H163" s="5" t="str">
        <f>_xlfn.XLOOKUP(C163,礼包中转!$I$6:$I$23,礼包中转!$F$6:$F$23)</f>
        <v>PushEverythingBag1303</v>
      </c>
      <c r="I163" s="5">
        <v>800</v>
      </c>
      <c r="J163" s="5">
        <f t="shared" si="18"/>
        <v>7200</v>
      </c>
      <c r="K163" s="5">
        <f>_xlfn.XLOOKUP(C163,礼包中转!$I$6:$I$23,礼包中转!$H$6:$H$23)</f>
        <v>1303</v>
      </c>
      <c r="L163" s="5" t="str">
        <f>_xlfn.XLOOKUP(C163,礼包中转!$I$6:$I$23,礼包中转!$L$6:$L$23,"[]")</f>
        <v>[{"ItemId":10002,"Num":75}]</v>
      </c>
      <c r="M163" s="26" t="str">
        <f>_xlfn.XLOOKUP(C163,礼包中转!$I$6:$I$23,礼包中转!$M$6:$M$23,"[]")</f>
        <v>[{"ItemId":30005,"Num":150},{"ItemId":50002,"Num":5400},{"ItemId":50004,"Num":500000},{"ItemId":50005,"Num":2500}]</v>
      </c>
    </row>
    <row r="164" spans="1:13" x14ac:dyDescent="0.15">
      <c r="A164" s="5">
        <f t="shared" si="17"/>
        <v>60130302</v>
      </c>
      <c r="B164" s="5">
        <f>B163+1</f>
        <v>60130302</v>
      </c>
      <c r="C164" s="5" t="s">
        <v>168</v>
      </c>
      <c r="D164" s="5" t="str">
        <f t="shared" ref="D164:D167" si="19">D159</f>
        <v>{"ConditionType":6,"Param":[115]}</v>
      </c>
      <c r="E164" s="5" t="str">
        <f>_xlfn.XLOOKUP(C164,礼包中转!$I$6:$I$23,礼包中转!$G$6:$G$23)</f>
        <v>[40,-1]</v>
      </c>
      <c r="F164" s="5">
        <f>_xlfn.XLOOKUP(C164,礼包中转!$I$6:$I$23,礼包中转!$E$6:$E$23)</f>
        <v>100</v>
      </c>
      <c r="G164" s="5" t="str">
        <f>_xlfn.XLOOKUP(C164,礼包中转!$I$6:$I$23,礼包中转!$D$6:$D$23)</f>
        <v>PushEverythingBagDesc1303</v>
      </c>
      <c r="H164" s="5" t="str">
        <f>_xlfn.XLOOKUP(C164,礼包中转!$I$6:$I$23,礼包中转!$F$6:$F$23)</f>
        <v>PushEverythingBag1303</v>
      </c>
      <c r="I164" s="5">
        <v>800</v>
      </c>
      <c r="J164" s="5">
        <f t="shared" si="18"/>
        <v>7200</v>
      </c>
      <c r="K164" s="5">
        <f>_xlfn.XLOOKUP(C164,礼包中转!$I$6:$I$23,礼包中转!$H$6:$H$23)</f>
        <v>1303</v>
      </c>
      <c r="L164" s="5" t="str">
        <f>_xlfn.XLOOKUP(C164,礼包中转!$I$6:$I$23,礼包中转!$L$6:$L$23,"[]")</f>
        <v>[{"ItemId":10002,"Num":75}]</v>
      </c>
      <c r="M164" s="26" t="str">
        <f>_xlfn.XLOOKUP(C164,礼包中转!$I$6:$I$23,礼包中转!$M$6:$M$23,"[]")</f>
        <v>[{"ItemId":30005,"Num":150},{"ItemId":50002,"Num":5400},{"ItemId":50004,"Num":500000},{"ItemId":50005,"Num":2500}]</v>
      </c>
    </row>
    <row r="165" spans="1:13" x14ac:dyDescent="0.15">
      <c r="A165" s="5">
        <f t="shared" si="17"/>
        <v>60130303</v>
      </c>
      <c r="B165" s="5">
        <f>B164+1</f>
        <v>60130303</v>
      </c>
      <c r="C165" s="5" t="s">
        <v>168</v>
      </c>
      <c r="D165" s="5" t="str">
        <f t="shared" si="19"/>
        <v>{"ConditionType":6,"Param":[195]}</v>
      </c>
      <c r="E165" s="5" t="str">
        <f>_xlfn.XLOOKUP(C165,礼包中转!$I$6:$I$23,礼包中转!$G$6:$G$23)</f>
        <v>[40,-1]</v>
      </c>
      <c r="F165" s="5">
        <f>_xlfn.XLOOKUP(C165,礼包中转!$I$6:$I$23,礼包中转!$E$6:$E$23)</f>
        <v>100</v>
      </c>
      <c r="G165" s="5" t="str">
        <f>_xlfn.XLOOKUP(C165,礼包中转!$I$6:$I$23,礼包中转!$D$6:$D$23)</f>
        <v>PushEverythingBagDesc1303</v>
      </c>
      <c r="H165" s="5" t="str">
        <f>_xlfn.XLOOKUP(C165,礼包中转!$I$6:$I$23,礼包中转!$F$6:$F$23)</f>
        <v>PushEverythingBag1303</v>
      </c>
      <c r="I165" s="5">
        <v>800</v>
      </c>
      <c r="J165" s="5">
        <f t="shared" si="18"/>
        <v>7200</v>
      </c>
      <c r="K165" s="5">
        <f>_xlfn.XLOOKUP(C165,礼包中转!$I$6:$I$23,礼包中转!$H$6:$H$23)</f>
        <v>1303</v>
      </c>
      <c r="L165" s="5" t="str">
        <f>_xlfn.XLOOKUP(C165,礼包中转!$I$6:$I$23,礼包中转!$L$6:$L$23,"[]")</f>
        <v>[{"ItemId":10002,"Num":75}]</v>
      </c>
      <c r="M165" s="26" t="str">
        <f>_xlfn.XLOOKUP(C165,礼包中转!$I$6:$I$23,礼包中转!$M$6:$M$23,"[]")</f>
        <v>[{"ItemId":30005,"Num":150},{"ItemId":50002,"Num":5400},{"ItemId":50004,"Num":500000},{"ItemId":50005,"Num":2500}]</v>
      </c>
    </row>
    <row r="166" spans="1:13" x14ac:dyDescent="0.15">
      <c r="A166" s="5">
        <f t="shared" si="17"/>
        <v>60130304</v>
      </c>
      <c r="B166" s="5">
        <f>B165+1</f>
        <v>60130304</v>
      </c>
      <c r="C166" s="5" t="s">
        <v>168</v>
      </c>
      <c r="D166" s="5" t="str">
        <f t="shared" si="19"/>
        <v>{"ConditionType":6,"Param":[275]}</v>
      </c>
      <c r="E166" s="5" t="str">
        <f>_xlfn.XLOOKUP(C166,礼包中转!$I$6:$I$23,礼包中转!$G$6:$G$23)</f>
        <v>[40,-1]</v>
      </c>
      <c r="F166" s="5">
        <f>_xlfn.XLOOKUP(C166,礼包中转!$I$6:$I$23,礼包中转!$E$6:$E$23)</f>
        <v>100</v>
      </c>
      <c r="G166" s="5" t="str">
        <f>_xlfn.XLOOKUP(C166,礼包中转!$I$6:$I$23,礼包中转!$D$6:$D$23)</f>
        <v>PushEverythingBagDesc1303</v>
      </c>
      <c r="H166" s="5" t="str">
        <f>_xlfn.XLOOKUP(C166,礼包中转!$I$6:$I$23,礼包中转!$F$6:$F$23)</f>
        <v>PushEverythingBag1303</v>
      </c>
      <c r="I166" s="5">
        <v>800</v>
      </c>
      <c r="J166" s="5">
        <f t="shared" si="18"/>
        <v>7200</v>
      </c>
      <c r="K166" s="5">
        <f>_xlfn.XLOOKUP(C166,礼包中转!$I$6:$I$23,礼包中转!$H$6:$H$23)</f>
        <v>1303</v>
      </c>
      <c r="L166" s="5" t="str">
        <f>_xlfn.XLOOKUP(C166,礼包中转!$I$6:$I$23,礼包中转!$L$6:$L$23,"[]")</f>
        <v>[{"ItemId":10002,"Num":75}]</v>
      </c>
      <c r="M166" s="26" t="str">
        <f>_xlfn.XLOOKUP(C166,礼包中转!$I$6:$I$23,礼包中转!$M$6:$M$23,"[]")</f>
        <v>[{"ItemId":30005,"Num":150},{"ItemId":50002,"Num":5400},{"ItemId":50004,"Num":500000},{"ItemId":50005,"Num":2500}]</v>
      </c>
    </row>
    <row r="167" spans="1:13" x14ac:dyDescent="0.15">
      <c r="A167" s="5">
        <f t="shared" si="17"/>
        <v>60130305</v>
      </c>
      <c r="B167" s="5">
        <f>B166+1</f>
        <v>60130305</v>
      </c>
      <c r="C167" s="5" t="s">
        <v>168</v>
      </c>
      <c r="D167" s="5" t="str">
        <f t="shared" si="19"/>
        <v>{"ConditionType":6,"Param":[355]}</v>
      </c>
      <c r="E167" s="5" t="str">
        <f>_xlfn.XLOOKUP(C167,礼包中转!$I$6:$I$23,礼包中转!$G$6:$G$23)</f>
        <v>[40,-1]</v>
      </c>
      <c r="F167" s="5">
        <f>_xlfn.XLOOKUP(C167,礼包中转!$I$6:$I$23,礼包中转!$E$6:$E$23)</f>
        <v>100</v>
      </c>
      <c r="G167" s="5" t="str">
        <f>_xlfn.XLOOKUP(C167,礼包中转!$I$6:$I$23,礼包中转!$D$6:$D$23)</f>
        <v>PushEverythingBagDesc1303</v>
      </c>
      <c r="H167" s="5" t="str">
        <f>_xlfn.XLOOKUP(C167,礼包中转!$I$6:$I$23,礼包中转!$F$6:$F$23)</f>
        <v>PushEverythingBag1303</v>
      </c>
      <c r="I167" s="5">
        <v>800</v>
      </c>
      <c r="J167" s="5">
        <f t="shared" si="18"/>
        <v>7200</v>
      </c>
      <c r="K167" s="5">
        <f>_xlfn.XLOOKUP(C167,礼包中转!$I$6:$I$23,礼包中转!$H$6:$H$23)</f>
        <v>1303</v>
      </c>
      <c r="L167" s="5" t="str">
        <f>_xlfn.XLOOKUP(C167,礼包中转!$I$6:$I$23,礼包中转!$L$6:$L$23,"[]")</f>
        <v>[{"ItemId":10002,"Num":75}]</v>
      </c>
      <c r="M167" s="26" t="str">
        <f>_xlfn.XLOOKUP(C167,礼包中转!$I$6:$I$23,礼包中转!$M$6:$M$23,"[]")</f>
        <v>[{"ItemId":30005,"Num":150},{"ItemId":50002,"Num":5400},{"ItemId":50004,"Num":500000},{"ItemId":50005,"Num":2500}]</v>
      </c>
    </row>
    <row r="168" spans="1:13" x14ac:dyDescent="0.15">
      <c r="A168" s="11" t="s">
        <v>173</v>
      </c>
      <c r="B168" s="10"/>
      <c r="C168" s="10"/>
      <c r="D168" s="10"/>
      <c r="E168" s="10"/>
      <c r="F168" s="10"/>
      <c r="G168" s="10"/>
      <c r="H168" s="10"/>
      <c r="I168" s="10"/>
      <c r="J168" s="4"/>
      <c r="K168" s="4"/>
      <c r="L168" s="4"/>
      <c r="M168" s="11"/>
    </row>
    <row r="169" spans="1:13" x14ac:dyDescent="0.15">
      <c r="A169" s="5">
        <f>B169</f>
        <v>60130106</v>
      </c>
      <c r="B169" s="5">
        <f>B162+1</f>
        <v>60130106</v>
      </c>
      <c r="C169" s="5" t="s">
        <v>150</v>
      </c>
      <c r="D169" s="5" t="str">
        <f>条件中转!R123</f>
        <v>{"ConditionType":6,"Param":[435]}</v>
      </c>
      <c r="E169" s="5" t="str">
        <f>_xlfn.XLOOKUP(C169,礼包中转!$I$6:$I$23,礼包中转!$G$6:$G$23)</f>
        <v>[0,19]</v>
      </c>
      <c r="F169" s="5">
        <f>_xlfn.XLOOKUP(C169,礼包中转!$I$6:$I$23,礼包中转!$E$6:$E$23)</f>
        <v>200</v>
      </c>
      <c r="G169" s="5" t="str">
        <f>_xlfn.XLOOKUP(C169,礼包中转!$I$6:$I$23,礼包中转!$D$6:$D$23)</f>
        <v>PushEverythingBagDesc1401</v>
      </c>
      <c r="H169" s="5" t="str">
        <f>_xlfn.XLOOKUP(C169,礼包中转!$I$6:$I$23,礼包中转!$F$6:$F$23)</f>
        <v>PushEverythingBag1401</v>
      </c>
      <c r="I169" s="5">
        <v>800</v>
      </c>
      <c r="J169" s="5">
        <f>60*60*2</f>
        <v>7200</v>
      </c>
      <c r="K169" s="5">
        <f>_xlfn.XLOOKUP(C169,礼包中转!$I$6:$I$23,礼包中转!$H$6:$H$23)</f>
        <v>1401</v>
      </c>
      <c r="L169" s="5" t="str">
        <f>_xlfn.XLOOKUP(C169,礼包中转!$I$6:$I$23,礼包中转!$L$6:$L$23,"[]")</f>
        <v>[{"ItemId":10004,"Num":15}]</v>
      </c>
      <c r="M169" s="26" t="str">
        <f>_xlfn.XLOOKUP(C169,礼包中转!$I$6:$I$23,礼包中转!$M$6:$M$23,"[]")</f>
        <v>[{"ItemId":50002,"Num":900},{"ItemId":50004,"Num":100000},{"ItemId":50005,"Num":570}]</v>
      </c>
    </row>
    <row r="170" spans="1:13" x14ac:dyDescent="0.15">
      <c r="A170" s="5">
        <f t="shared" ref="A170:A228" si="20">B170</f>
        <v>60130107</v>
      </c>
      <c r="B170" s="5">
        <f>B169+1</f>
        <v>60130107</v>
      </c>
      <c r="C170" s="5" t="s">
        <v>150</v>
      </c>
      <c r="D170" s="5" t="str">
        <f>条件中转!R124</f>
        <v>{"ConditionType":6,"Param":[515]}</v>
      </c>
      <c r="E170" s="5" t="str">
        <f>_xlfn.XLOOKUP(C170,礼包中转!$I$6:$I$23,礼包中转!$G$6:$G$23)</f>
        <v>[0,19]</v>
      </c>
      <c r="F170" s="5">
        <f>_xlfn.XLOOKUP(C170,礼包中转!$I$6:$I$23,礼包中转!$E$6:$E$23)</f>
        <v>200</v>
      </c>
      <c r="G170" s="5" t="str">
        <f>_xlfn.XLOOKUP(C170,礼包中转!$I$6:$I$23,礼包中转!$D$6:$D$23)</f>
        <v>PushEverythingBagDesc1401</v>
      </c>
      <c r="H170" s="5" t="str">
        <f>_xlfn.XLOOKUP(C170,礼包中转!$I$6:$I$23,礼包中转!$F$6:$F$23)</f>
        <v>PushEverythingBag1401</v>
      </c>
      <c r="I170" s="5">
        <v>800</v>
      </c>
      <c r="J170" s="5">
        <f>60*60*2</f>
        <v>7200</v>
      </c>
      <c r="K170" s="5">
        <f>_xlfn.XLOOKUP(C170,礼包中转!$I$6:$I$23,礼包中转!$H$6:$H$23)</f>
        <v>1401</v>
      </c>
      <c r="L170" s="5" t="str">
        <f>_xlfn.XLOOKUP(C170,礼包中转!$I$6:$I$23,礼包中转!$L$6:$L$23,"[]")</f>
        <v>[{"ItemId":10004,"Num":15}]</v>
      </c>
      <c r="M170" s="26" t="str">
        <f>_xlfn.XLOOKUP(C170,礼包中转!$I$6:$I$23,礼包中转!$M$6:$M$23,"[]")</f>
        <v>[{"ItemId":50002,"Num":900},{"ItemId":50004,"Num":100000},{"ItemId":50005,"Num":570}]</v>
      </c>
    </row>
    <row r="171" spans="1:13" x14ac:dyDescent="0.15">
      <c r="A171" s="5">
        <f t="shared" si="20"/>
        <v>60130108</v>
      </c>
      <c r="B171" s="5">
        <f t="shared" ref="B171:B188" si="21">B170+1</f>
        <v>60130108</v>
      </c>
      <c r="C171" s="5" t="s">
        <v>176</v>
      </c>
      <c r="D171" s="5" t="str">
        <f>条件中转!R125</f>
        <v>{"ConditionType":6,"Param":[595]}</v>
      </c>
      <c r="E171" s="5" t="str">
        <f>_xlfn.XLOOKUP(C171,礼包中转!$I$6:$I$23,礼包中转!$G$6:$G$23)</f>
        <v>[0,19]</v>
      </c>
      <c r="F171" s="5">
        <f>_xlfn.XLOOKUP(C171,礼包中转!$I$6:$I$23,礼包中转!$E$6:$E$23)</f>
        <v>200</v>
      </c>
      <c r="G171" s="5" t="str">
        <f>_xlfn.XLOOKUP(C171,礼包中转!$I$6:$I$23,礼包中转!$D$6:$D$23)</f>
        <v>PushEverythingBagDesc1401</v>
      </c>
      <c r="H171" s="5" t="str">
        <f>_xlfn.XLOOKUP(C171,礼包中转!$I$6:$I$23,礼包中转!$F$6:$F$23)</f>
        <v>PushEverythingBag1401</v>
      </c>
      <c r="I171" s="5">
        <v>800</v>
      </c>
      <c r="J171" s="5">
        <f t="shared" ref="J171:J208" si="22">60*60*2</f>
        <v>7200</v>
      </c>
      <c r="K171" s="5">
        <f>_xlfn.XLOOKUP(C171,礼包中转!$I$6:$I$23,礼包中转!$H$6:$H$23)</f>
        <v>1401</v>
      </c>
      <c r="L171" s="5" t="str">
        <f>_xlfn.XLOOKUP(C171,礼包中转!$I$6:$I$23,礼包中转!$L$6:$L$23,"[]")</f>
        <v>[{"ItemId":10004,"Num":15}]</v>
      </c>
      <c r="M171" s="26" t="str">
        <f>_xlfn.XLOOKUP(C171,礼包中转!$I$6:$I$23,礼包中转!$M$6:$M$23,"[]")</f>
        <v>[{"ItemId":50002,"Num":900},{"ItemId":50004,"Num":100000},{"ItemId":50005,"Num":570}]</v>
      </c>
    </row>
    <row r="172" spans="1:13" x14ac:dyDescent="0.15">
      <c r="A172" s="5">
        <f t="shared" si="20"/>
        <v>60130109</v>
      </c>
      <c r="B172" s="5">
        <f t="shared" si="21"/>
        <v>60130109</v>
      </c>
      <c r="C172" s="5" t="s">
        <v>176</v>
      </c>
      <c r="D172" s="5" t="str">
        <f>条件中转!R126</f>
        <v>{"ConditionType":6,"Param":[675]}</v>
      </c>
      <c r="E172" s="5" t="str">
        <f>_xlfn.XLOOKUP(C172,礼包中转!$I$6:$I$23,礼包中转!$G$6:$G$23)</f>
        <v>[0,19]</v>
      </c>
      <c r="F172" s="5">
        <f>_xlfn.XLOOKUP(C172,礼包中转!$I$6:$I$23,礼包中转!$E$6:$E$23)</f>
        <v>200</v>
      </c>
      <c r="G172" s="5" t="str">
        <f>_xlfn.XLOOKUP(C172,礼包中转!$I$6:$I$23,礼包中转!$D$6:$D$23)</f>
        <v>PushEverythingBagDesc1401</v>
      </c>
      <c r="H172" s="5" t="str">
        <f>_xlfn.XLOOKUP(C172,礼包中转!$I$6:$I$23,礼包中转!$F$6:$F$23)</f>
        <v>PushEverythingBag1401</v>
      </c>
      <c r="I172" s="5">
        <v>800</v>
      </c>
      <c r="J172" s="5">
        <f t="shared" si="22"/>
        <v>7200</v>
      </c>
      <c r="K172" s="5">
        <f>_xlfn.XLOOKUP(C172,礼包中转!$I$6:$I$23,礼包中转!$H$6:$H$23)</f>
        <v>1401</v>
      </c>
      <c r="L172" s="5" t="str">
        <f>_xlfn.XLOOKUP(C172,礼包中转!$I$6:$I$23,礼包中转!$L$6:$L$23,"[]")</f>
        <v>[{"ItemId":10004,"Num":15}]</v>
      </c>
      <c r="M172" s="26" t="str">
        <f>_xlfn.XLOOKUP(C172,礼包中转!$I$6:$I$23,礼包中转!$M$6:$M$23,"[]")</f>
        <v>[{"ItemId":50002,"Num":900},{"ItemId":50004,"Num":100000},{"ItemId":50005,"Num":570}]</v>
      </c>
    </row>
    <row r="173" spans="1:13" x14ac:dyDescent="0.15">
      <c r="A173" s="5">
        <f t="shared" si="20"/>
        <v>60130110</v>
      </c>
      <c r="B173" s="5">
        <f t="shared" si="21"/>
        <v>60130110</v>
      </c>
      <c r="C173" s="5" t="s">
        <v>176</v>
      </c>
      <c r="D173" s="5" t="str">
        <f>条件中转!R127</f>
        <v>{"ConditionType":6,"Param":[755]}</v>
      </c>
      <c r="E173" s="5" t="str">
        <f>_xlfn.XLOOKUP(C173,礼包中转!$I$6:$I$23,礼包中转!$G$6:$G$23)</f>
        <v>[0,19]</v>
      </c>
      <c r="F173" s="5">
        <f>_xlfn.XLOOKUP(C173,礼包中转!$I$6:$I$23,礼包中转!$E$6:$E$23)</f>
        <v>200</v>
      </c>
      <c r="G173" s="5" t="str">
        <f>_xlfn.XLOOKUP(C173,礼包中转!$I$6:$I$23,礼包中转!$D$6:$D$23)</f>
        <v>PushEverythingBagDesc1401</v>
      </c>
      <c r="H173" s="5" t="str">
        <f>_xlfn.XLOOKUP(C173,礼包中转!$I$6:$I$23,礼包中转!$F$6:$F$23)</f>
        <v>PushEverythingBag1401</v>
      </c>
      <c r="I173" s="5">
        <v>800</v>
      </c>
      <c r="J173" s="5">
        <f t="shared" si="22"/>
        <v>7200</v>
      </c>
      <c r="K173" s="5">
        <f>_xlfn.XLOOKUP(C173,礼包中转!$I$6:$I$23,礼包中转!$H$6:$H$23)</f>
        <v>1401</v>
      </c>
      <c r="L173" s="5" t="str">
        <f>_xlfn.XLOOKUP(C173,礼包中转!$I$6:$I$23,礼包中转!$L$6:$L$23,"[]")</f>
        <v>[{"ItemId":10004,"Num":15}]</v>
      </c>
      <c r="M173" s="26" t="str">
        <f>_xlfn.XLOOKUP(C173,礼包中转!$I$6:$I$23,礼包中转!$M$6:$M$23,"[]")</f>
        <v>[{"ItemId":50002,"Num":900},{"ItemId":50004,"Num":100000},{"ItemId":50005,"Num":570}]</v>
      </c>
    </row>
    <row r="174" spans="1:13" x14ac:dyDescent="0.15">
      <c r="A174" s="5">
        <f t="shared" si="20"/>
        <v>60130111</v>
      </c>
      <c r="B174" s="5">
        <f t="shared" si="21"/>
        <v>60130111</v>
      </c>
      <c r="C174" s="5" t="s">
        <v>176</v>
      </c>
      <c r="D174" s="5" t="str">
        <f>条件中转!R128</f>
        <v>{"ConditionType":6,"Param":[835]}</v>
      </c>
      <c r="E174" s="5" t="str">
        <f>_xlfn.XLOOKUP(C174,礼包中转!$I$6:$I$23,礼包中转!$G$6:$G$23)</f>
        <v>[0,19]</v>
      </c>
      <c r="F174" s="5">
        <f>_xlfn.XLOOKUP(C174,礼包中转!$I$6:$I$23,礼包中转!$E$6:$E$23)</f>
        <v>200</v>
      </c>
      <c r="G174" s="5" t="str">
        <f>_xlfn.XLOOKUP(C174,礼包中转!$I$6:$I$23,礼包中转!$D$6:$D$23)</f>
        <v>PushEverythingBagDesc1401</v>
      </c>
      <c r="H174" s="5" t="str">
        <f>_xlfn.XLOOKUP(C174,礼包中转!$I$6:$I$23,礼包中转!$F$6:$F$23)</f>
        <v>PushEverythingBag1401</v>
      </c>
      <c r="I174" s="5">
        <v>800</v>
      </c>
      <c r="J174" s="5">
        <f t="shared" si="22"/>
        <v>7200</v>
      </c>
      <c r="K174" s="5">
        <f>_xlfn.XLOOKUP(C174,礼包中转!$I$6:$I$23,礼包中转!$H$6:$H$23)</f>
        <v>1401</v>
      </c>
      <c r="L174" s="5" t="str">
        <f>_xlfn.XLOOKUP(C174,礼包中转!$I$6:$I$23,礼包中转!$L$6:$L$23,"[]")</f>
        <v>[{"ItemId":10004,"Num":15}]</v>
      </c>
      <c r="M174" s="26" t="str">
        <f>_xlfn.XLOOKUP(C174,礼包中转!$I$6:$I$23,礼包中转!$M$6:$M$23,"[]")</f>
        <v>[{"ItemId":50002,"Num":900},{"ItemId":50004,"Num":100000},{"ItemId":50005,"Num":570}]</v>
      </c>
    </row>
    <row r="175" spans="1:13" x14ac:dyDescent="0.15">
      <c r="A175" s="5">
        <f t="shared" si="20"/>
        <v>60130112</v>
      </c>
      <c r="B175" s="5">
        <f t="shared" si="21"/>
        <v>60130112</v>
      </c>
      <c r="C175" s="5" t="s">
        <v>176</v>
      </c>
      <c r="D175" s="5" t="str">
        <f>条件中转!R129</f>
        <v>{"ConditionType":6,"Param":[915]}</v>
      </c>
      <c r="E175" s="5" t="str">
        <f>_xlfn.XLOOKUP(C175,礼包中转!$I$6:$I$23,礼包中转!$G$6:$G$23)</f>
        <v>[0,19]</v>
      </c>
      <c r="F175" s="5">
        <f>_xlfn.XLOOKUP(C175,礼包中转!$I$6:$I$23,礼包中转!$E$6:$E$23)</f>
        <v>200</v>
      </c>
      <c r="G175" s="5" t="str">
        <f>_xlfn.XLOOKUP(C175,礼包中转!$I$6:$I$23,礼包中转!$D$6:$D$23)</f>
        <v>PushEverythingBagDesc1401</v>
      </c>
      <c r="H175" s="5" t="str">
        <f>_xlfn.XLOOKUP(C175,礼包中转!$I$6:$I$23,礼包中转!$F$6:$F$23)</f>
        <v>PushEverythingBag1401</v>
      </c>
      <c r="I175" s="5">
        <v>800</v>
      </c>
      <c r="J175" s="5">
        <f t="shared" si="22"/>
        <v>7200</v>
      </c>
      <c r="K175" s="5">
        <f>_xlfn.XLOOKUP(C175,礼包中转!$I$6:$I$23,礼包中转!$H$6:$H$23)</f>
        <v>1401</v>
      </c>
      <c r="L175" s="5" t="str">
        <f>_xlfn.XLOOKUP(C175,礼包中转!$I$6:$I$23,礼包中转!$L$6:$L$23,"[]")</f>
        <v>[{"ItemId":10004,"Num":15}]</v>
      </c>
      <c r="M175" s="26" t="str">
        <f>_xlfn.XLOOKUP(C175,礼包中转!$I$6:$I$23,礼包中转!$M$6:$M$23,"[]")</f>
        <v>[{"ItemId":50002,"Num":900},{"ItemId":50004,"Num":100000},{"ItemId":50005,"Num":570}]</v>
      </c>
    </row>
    <row r="176" spans="1:13" x14ac:dyDescent="0.15">
      <c r="A176" s="5">
        <f t="shared" si="20"/>
        <v>60130113</v>
      </c>
      <c r="B176" s="5">
        <f t="shared" si="21"/>
        <v>60130113</v>
      </c>
      <c r="C176" s="5" t="s">
        <v>176</v>
      </c>
      <c r="D176" s="5" t="str">
        <f>条件中转!R130</f>
        <v>{"ConditionType":6,"Param":[995]}</v>
      </c>
      <c r="E176" s="5" t="str">
        <f>_xlfn.XLOOKUP(C176,礼包中转!$I$6:$I$23,礼包中转!$G$6:$G$23)</f>
        <v>[0,19]</v>
      </c>
      <c r="F176" s="5">
        <f>_xlfn.XLOOKUP(C176,礼包中转!$I$6:$I$23,礼包中转!$E$6:$E$23)</f>
        <v>200</v>
      </c>
      <c r="G176" s="5" t="str">
        <f>_xlfn.XLOOKUP(C176,礼包中转!$I$6:$I$23,礼包中转!$D$6:$D$23)</f>
        <v>PushEverythingBagDesc1401</v>
      </c>
      <c r="H176" s="5" t="str">
        <f>_xlfn.XLOOKUP(C176,礼包中转!$I$6:$I$23,礼包中转!$F$6:$F$23)</f>
        <v>PushEverythingBag1401</v>
      </c>
      <c r="I176" s="5">
        <v>800</v>
      </c>
      <c r="J176" s="5">
        <f t="shared" si="22"/>
        <v>7200</v>
      </c>
      <c r="K176" s="5">
        <f>_xlfn.XLOOKUP(C176,礼包中转!$I$6:$I$23,礼包中转!$H$6:$H$23)</f>
        <v>1401</v>
      </c>
      <c r="L176" s="5" t="str">
        <f>_xlfn.XLOOKUP(C176,礼包中转!$I$6:$I$23,礼包中转!$L$6:$L$23,"[]")</f>
        <v>[{"ItemId":10004,"Num":15}]</v>
      </c>
      <c r="M176" s="26" t="str">
        <f>_xlfn.XLOOKUP(C176,礼包中转!$I$6:$I$23,礼包中转!$M$6:$M$23,"[]")</f>
        <v>[{"ItemId":50002,"Num":900},{"ItemId":50004,"Num":100000},{"ItemId":50005,"Num":570}]</v>
      </c>
    </row>
    <row r="177" spans="1:13" x14ac:dyDescent="0.15">
      <c r="A177" s="5">
        <f t="shared" si="20"/>
        <v>60130114</v>
      </c>
      <c r="B177" s="5">
        <f t="shared" si="21"/>
        <v>60130114</v>
      </c>
      <c r="C177" s="5" t="s">
        <v>176</v>
      </c>
      <c r="D177" s="5" t="str">
        <f>条件中转!R131</f>
        <v>{"ConditionType":6,"Param":[1075]}</v>
      </c>
      <c r="E177" s="5" t="str">
        <f>_xlfn.XLOOKUP(C177,礼包中转!$I$6:$I$23,礼包中转!$G$6:$G$23)</f>
        <v>[0,19]</v>
      </c>
      <c r="F177" s="5">
        <f>_xlfn.XLOOKUP(C177,礼包中转!$I$6:$I$23,礼包中转!$E$6:$E$23)</f>
        <v>200</v>
      </c>
      <c r="G177" s="5" t="str">
        <f>_xlfn.XLOOKUP(C177,礼包中转!$I$6:$I$23,礼包中转!$D$6:$D$23)</f>
        <v>PushEverythingBagDesc1401</v>
      </c>
      <c r="H177" s="5" t="str">
        <f>_xlfn.XLOOKUP(C177,礼包中转!$I$6:$I$23,礼包中转!$F$6:$F$23)</f>
        <v>PushEverythingBag1401</v>
      </c>
      <c r="I177" s="5">
        <v>800</v>
      </c>
      <c r="J177" s="5">
        <f t="shared" si="22"/>
        <v>7200</v>
      </c>
      <c r="K177" s="5">
        <f>_xlfn.XLOOKUP(C177,礼包中转!$I$6:$I$23,礼包中转!$H$6:$H$23)</f>
        <v>1401</v>
      </c>
      <c r="L177" s="5" t="str">
        <f>_xlfn.XLOOKUP(C177,礼包中转!$I$6:$I$23,礼包中转!$L$6:$L$23,"[]")</f>
        <v>[{"ItemId":10004,"Num":15}]</v>
      </c>
      <c r="M177" s="26" t="str">
        <f>_xlfn.XLOOKUP(C177,礼包中转!$I$6:$I$23,礼包中转!$M$6:$M$23,"[]")</f>
        <v>[{"ItemId":50002,"Num":900},{"ItemId":50004,"Num":100000},{"ItemId":50005,"Num":570}]</v>
      </c>
    </row>
    <row r="178" spans="1:13" x14ac:dyDescent="0.15">
      <c r="A178" s="5">
        <f t="shared" si="20"/>
        <v>60130115</v>
      </c>
      <c r="B178" s="5">
        <f t="shared" si="21"/>
        <v>60130115</v>
      </c>
      <c r="C178" s="5" t="s">
        <v>176</v>
      </c>
      <c r="D178" s="5" t="str">
        <f>条件中转!R132</f>
        <v>{"ConditionType":6,"Param":[1155]}</v>
      </c>
      <c r="E178" s="5" t="str">
        <f>_xlfn.XLOOKUP(C178,礼包中转!$I$6:$I$23,礼包中转!$G$6:$G$23)</f>
        <v>[0,19]</v>
      </c>
      <c r="F178" s="5">
        <f>_xlfn.XLOOKUP(C178,礼包中转!$I$6:$I$23,礼包中转!$E$6:$E$23)</f>
        <v>200</v>
      </c>
      <c r="G178" s="5" t="str">
        <f>_xlfn.XLOOKUP(C178,礼包中转!$I$6:$I$23,礼包中转!$D$6:$D$23)</f>
        <v>PushEverythingBagDesc1401</v>
      </c>
      <c r="H178" s="5" t="str">
        <f>_xlfn.XLOOKUP(C178,礼包中转!$I$6:$I$23,礼包中转!$F$6:$F$23)</f>
        <v>PushEverythingBag1401</v>
      </c>
      <c r="I178" s="5">
        <v>800</v>
      </c>
      <c r="J178" s="5">
        <f t="shared" si="22"/>
        <v>7200</v>
      </c>
      <c r="K178" s="5">
        <f>_xlfn.XLOOKUP(C178,礼包中转!$I$6:$I$23,礼包中转!$H$6:$H$23)</f>
        <v>1401</v>
      </c>
      <c r="L178" s="5" t="str">
        <f>_xlfn.XLOOKUP(C178,礼包中转!$I$6:$I$23,礼包中转!$L$6:$L$23,"[]")</f>
        <v>[{"ItemId":10004,"Num":15}]</v>
      </c>
      <c r="M178" s="26" t="str">
        <f>_xlfn.XLOOKUP(C178,礼包中转!$I$6:$I$23,礼包中转!$M$6:$M$23,"[]")</f>
        <v>[{"ItemId":50002,"Num":900},{"ItemId":50004,"Num":100000},{"ItemId":50005,"Num":570}]</v>
      </c>
    </row>
    <row r="179" spans="1:13" x14ac:dyDescent="0.15">
      <c r="A179" s="5">
        <f t="shared" si="20"/>
        <v>60130116</v>
      </c>
      <c r="B179" s="5">
        <f t="shared" si="21"/>
        <v>60130116</v>
      </c>
      <c r="C179" s="5" t="s">
        <v>176</v>
      </c>
      <c r="D179" s="5" t="str">
        <f>条件中转!R133</f>
        <v>{"ConditionType":6,"Param":[1235]}</v>
      </c>
      <c r="E179" s="5" t="str">
        <f>_xlfn.XLOOKUP(C179,礼包中转!$I$6:$I$23,礼包中转!$G$6:$G$23)</f>
        <v>[0,19]</v>
      </c>
      <c r="F179" s="5">
        <f>_xlfn.XLOOKUP(C179,礼包中转!$I$6:$I$23,礼包中转!$E$6:$E$23)</f>
        <v>200</v>
      </c>
      <c r="G179" s="5" t="str">
        <f>_xlfn.XLOOKUP(C179,礼包中转!$I$6:$I$23,礼包中转!$D$6:$D$23)</f>
        <v>PushEverythingBagDesc1401</v>
      </c>
      <c r="H179" s="5" t="str">
        <f>_xlfn.XLOOKUP(C179,礼包中转!$I$6:$I$23,礼包中转!$F$6:$F$23)</f>
        <v>PushEverythingBag1401</v>
      </c>
      <c r="I179" s="5">
        <v>800</v>
      </c>
      <c r="J179" s="5">
        <f t="shared" si="22"/>
        <v>7200</v>
      </c>
      <c r="K179" s="5">
        <f>_xlfn.XLOOKUP(C179,礼包中转!$I$6:$I$23,礼包中转!$H$6:$H$23)</f>
        <v>1401</v>
      </c>
      <c r="L179" s="5" t="str">
        <f>_xlfn.XLOOKUP(C179,礼包中转!$I$6:$I$23,礼包中转!$L$6:$L$23,"[]")</f>
        <v>[{"ItemId":10004,"Num":15}]</v>
      </c>
      <c r="M179" s="26" t="str">
        <f>_xlfn.XLOOKUP(C179,礼包中转!$I$6:$I$23,礼包中转!$M$6:$M$23,"[]")</f>
        <v>[{"ItemId":50002,"Num":900},{"ItemId":50004,"Num":100000},{"ItemId":50005,"Num":570}]</v>
      </c>
    </row>
    <row r="180" spans="1:13" x14ac:dyDescent="0.15">
      <c r="A180" s="5">
        <f t="shared" si="20"/>
        <v>60130117</v>
      </c>
      <c r="B180" s="5">
        <f t="shared" si="21"/>
        <v>60130117</v>
      </c>
      <c r="C180" s="5" t="s">
        <v>176</v>
      </c>
      <c r="D180" s="5" t="str">
        <f>条件中转!R134</f>
        <v>{"ConditionType":6,"Param":[1315]}</v>
      </c>
      <c r="E180" s="5" t="str">
        <f>_xlfn.XLOOKUP(C180,礼包中转!$I$6:$I$23,礼包中转!$G$6:$G$23)</f>
        <v>[0,19]</v>
      </c>
      <c r="F180" s="5">
        <f>_xlfn.XLOOKUP(C180,礼包中转!$I$6:$I$23,礼包中转!$E$6:$E$23)</f>
        <v>200</v>
      </c>
      <c r="G180" s="5" t="str">
        <f>_xlfn.XLOOKUP(C180,礼包中转!$I$6:$I$23,礼包中转!$D$6:$D$23)</f>
        <v>PushEverythingBagDesc1401</v>
      </c>
      <c r="H180" s="5" t="str">
        <f>_xlfn.XLOOKUP(C180,礼包中转!$I$6:$I$23,礼包中转!$F$6:$F$23)</f>
        <v>PushEverythingBag1401</v>
      </c>
      <c r="I180" s="5">
        <v>800</v>
      </c>
      <c r="J180" s="5">
        <f t="shared" si="22"/>
        <v>7200</v>
      </c>
      <c r="K180" s="5">
        <f>_xlfn.XLOOKUP(C180,礼包中转!$I$6:$I$23,礼包中转!$H$6:$H$23)</f>
        <v>1401</v>
      </c>
      <c r="L180" s="5" t="str">
        <f>_xlfn.XLOOKUP(C180,礼包中转!$I$6:$I$23,礼包中转!$L$6:$L$23,"[]")</f>
        <v>[{"ItemId":10004,"Num":15}]</v>
      </c>
      <c r="M180" s="26" t="str">
        <f>_xlfn.XLOOKUP(C180,礼包中转!$I$6:$I$23,礼包中转!$M$6:$M$23,"[]")</f>
        <v>[{"ItemId":50002,"Num":900},{"ItemId":50004,"Num":100000},{"ItemId":50005,"Num":570}]</v>
      </c>
    </row>
    <row r="181" spans="1:13" x14ac:dyDescent="0.15">
      <c r="A181" s="5">
        <f t="shared" si="20"/>
        <v>60130118</v>
      </c>
      <c r="B181" s="5">
        <f t="shared" si="21"/>
        <v>60130118</v>
      </c>
      <c r="C181" s="5" t="s">
        <v>176</v>
      </c>
      <c r="D181" s="5" t="str">
        <f>条件中转!R135</f>
        <v>{"ConditionType":6,"Param":[1395]}</v>
      </c>
      <c r="E181" s="5" t="str">
        <f>_xlfn.XLOOKUP(C181,礼包中转!$I$6:$I$23,礼包中转!$G$6:$G$23)</f>
        <v>[0,19]</v>
      </c>
      <c r="F181" s="5">
        <f>_xlfn.XLOOKUP(C181,礼包中转!$I$6:$I$23,礼包中转!$E$6:$E$23)</f>
        <v>200</v>
      </c>
      <c r="G181" s="5" t="str">
        <f>_xlfn.XLOOKUP(C181,礼包中转!$I$6:$I$23,礼包中转!$D$6:$D$23)</f>
        <v>PushEverythingBagDesc1401</v>
      </c>
      <c r="H181" s="5" t="str">
        <f>_xlfn.XLOOKUP(C181,礼包中转!$I$6:$I$23,礼包中转!$F$6:$F$23)</f>
        <v>PushEverythingBag1401</v>
      </c>
      <c r="I181" s="5">
        <v>800</v>
      </c>
      <c r="J181" s="5">
        <f t="shared" si="22"/>
        <v>7200</v>
      </c>
      <c r="K181" s="5">
        <f>_xlfn.XLOOKUP(C181,礼包中转!$I$6:$I$23,礼包中转!$H$6:$H$23)</f>
        <v>1401</v>
      </c>
      <c r="L181" s="5" t="str">
        <f>_xlfn.XLOOKUP(C181,礼包中转!$I$6:$I$23,礼包中转!$L$6:$L$23,"[]")</f>
        <v>[{"ItemId":10004,"Num":15}]</v>
      </c>
      <c r="M181" s="26" t="str">
        <f>_xlfn.XLOOKUP(C181,礼包中转!$I$6:$I$23,礼包中转!$M$6:$M$23,"[]")</f>
        <v>[{"ItemId":50002,"Num":900},{"ItemId":50004,"Num":100000},{"ItemId":50005,"Num":570}]</v>
      </c>
    </row>
    <row r="182" spans="1:13" x14ac:dyDescent="0.15">
      <c r="A182" s="5">
        <f t="shared" si="20"/>
        <v>60130119</v>
      </c>
      <c r="B182" s="5">
        <f t="shared" si="21"/>
        <v>60130119</v>
      </c>
      <c r="C182" s="5" t="s">
        <v>176</v>
      </c>
      <c r="D182" s="5" t="str">
        <f>条件中转!R136</f>
        <v>{"ConditionType":6,"Param":[1475]}</v>
      </c>
      <c r="E182" s="5" t="str">
        <f>_xlfn.XLOOKUP(C182,礼包中转!$I$6:$I$23,礼包中转!$G$6:$G$23)</f>
        <v>[0,19]</v>
      </c>
      <c r="F182" s="5">
        <f>_xlfn.XLOOKUP(C182,礼包中转!$I$6:$I$23,礼包中转!$E$6:$E$23)</f>
        <v>200</v>
      </c>
      <c r="G182" s="5" t="str">
        <f>_xlfn.XLOOKUP(C182,礼包中转!$I$6:$I$23,礼包中转!$D$6:$D$23)</f>
        <v>PushEverythingBagDesc1401</v>
      </c>
      <c r="H182" s="5" t="str">
        <f>_xlfn.XLOOKUP(C182,礼包中转!$I$6:$I$23,礼包中转!$F$6:$F$23)</f>
        <v>PushEverythingBag1401</v>
      </c>
      <c r="I182" s="5">
        <v>800</v>
      </c>
      <c r="J182" s="5">
        <f t="shared" si="22"/>
        <v>7200</v>
      </c>
      <c r="K182" s="5">
        <f>_xlfn.XLOOKUP(C182,礼包中转!$I$6:$I$23,礼包中转!$H$6:$H$23)</f>
        <v>1401</v>
      </c>
      <c r="L182" s="5" t="str">
        <f>_xlfn.XLOOKUP(C182,礼包中转!$I$6:$I$23,礼包中转!$L$6:$L$23,"[]")</f>
        <v>[{"ItemId":10004,"Num":15}]</v>
      </c>
      <c r="M182" s="26" t="str">
        <f>_xlfn.XLOOKUP(C182,礼包中转!$I$6:$I$23,礼包中转!$M$6:$M$23,"[]")</f>
        <v>[{"ItemId":50002,"Num":900},{"ItemId":50004,"Num":100000},{"ItemId":50005,"Num":570}]</v>
      </c>
    </row>
    <row r="183" spans="1:13" x14ac:dyDescent="0.15">
      <c r="A183" s="5">
        <f t="shared" si="20"/>
        <v>60130120</v>
      </c>
      <c r="B183" s="5">
        <f t="shared" si="21"/>
        <v>60130120</v>
      </c>
      <c r="C183" s="5" t="s">
        <v>176</v>
      </c>
      <c r="D183" s="5" t="str">
        <f>条件中转!R137</f>
        <v>{"ConditionType":6,"Param":[1555]}</v>
      </c>
      <c r="E183" s="5" t="str">
        <f>_xlfn.XLOOKUP(C183,礼包中转!$I$6:$I$23,礼包中转!$G$6:$G$23)</f>
        <v>[0,19]</v>
      </c>
      <c r="F183" s="5">
        <f>_xlfn.XLOOKUP(C183,礼包中转!$I$6:$I$23,礼包中转!$E$6:$E$23)</f>
        <v>200</v>
      </c>
      <c r="G183" s="5" t="str">
        <f>_xlfn.XLOOKUP(C183,礼包中转!$I$6:$I$23,礼包中转!$D$6:$D$23)</f>
        <v>PushEverythingBagDesc1401</v>
      </c>
      <c r="H183" s="5" t="str">
        <f>_xlfn.XLOOKUP(C183,礼包中转!$I$6:$I$23,礼包中转!$F$6:$F$23)</f>
        <v>PushEverythingBag1401</v>
      </c>
      <c r="I183" s="5">
        <v>800</v>
      </c>
      <c r="J183" s="5">
        <f t="shared" si="22"/>
        <v>7200</v>
      </c>
      <c r="K183" s="5">
        <f>_xlfn.XLOOKUP(C183,礼包中转!$I$6:$I$23,礼包中转!$H$6:$H$23)</f>
        <v>1401</v>
      </c>
      <c r="L183" s="5" t="str">
        <f>_xlfn.XLOOKUP(C183,礼包中转!$I$6:$I$23,礼包中转!$L$6:$L$23,"[]")</f>
        <v>[{"ItemId":10004,"Num":15}]</v>
      </c>
      <c r="M183" s="26" t="str">
        <f>_xlfn.XLOOKUP(C183,礼包中转!$I$6:$I$23,礼包中转!$M$6:$M$23,"[]")</f>
        <v>[{"ItemId":50002,"Num":900},{"ItemId":50004,"Num":100000},{"ItemId":50005,"Num":570}]</v>
      </c>
    </row>
    <row r="184" spans="1:13" x14ac:dyDescent="0.15">
      <c r="A184" s="5">
        <f t="shared" si="20"/>
        <v>60130121</v>
      </c>
      <c r="B184" s="5">
        <f t="shared" si="21"/>
        <v>60130121</v>
      </c>
      <c r="C184" s="5" t="s">
        <v>176</v>
      </c>
      <c r="D184" s="5" t="str">
        <f>条件中转!R138</f>
        <v>{"ConditionType":6,"Param":[1635]}</v>
      </c>
      <c r="E184" s="5" t="str">
        <f>_xlfn.XLOOKUP(C184,礼包中转!$I$6:$I$23,礼包中转!$G$6:$G$23)</f>
        <v>[0,19]</v>
      </c>
      <c r="F184" s="5">
        <f>_xlfn.XLOOKUP(C184,礼包中转!$I$6:$I$23,礼包中转!$E$6:$E$23)</f>
        <v>200</v>
      </c>
      <c r="G184" s="5" t="str">
        <f>_xlfn.XLOOKUP(C184,礼包中转!$I$6:$I$23,礼包中转!$D$6:$D$23)</f>
        <v>PushEverythingBagDesc1401</v>
      </c>
      <c r="H184" s="5" t="str">
        <f>_xlfn.XLOOKUP(C184,礼包中转!$I$6:$I$23,礼包中转!$F$6:$F$23)</f>
        <v>PushEverythingBag1401</v>
      </c>
      <c r="I184" s="5">
        <v>800</v>
      </c>
      <c r="J184" s="5">
        <f t="shared" si="22"/>
        <v>7200</v>
      </c>
      <c r="K184" s="5">
        <f>_xlfn.XLOOKUP(C184,礼包中转!$I$6:$I$23,礼包中转!$H$6:$H$23)</f>
        <v>1401</v>
      </c>
      <c r="L184" s="5" t="str">
        <f>_xlfn.XLOOKUP(C184,礼包中转!$I$6:$I$23,礼包中转!$L$6:$L$23,"[]")</f>
        <v>[{"ItemId":10004,"Num":15}]</v>
      </c>
      <c r="M184" s="26" t="str">
        <f>_xlfn.XLOOKUP(C184,礼包中转!$I$6:$I$23,礼包中转!$M$6:$M$23,"[]")</f>
        <v>[{"ItemId":50002,"Num":900},{"ItemId":50004,"Num":100000},{"ItemId":50005,"Num":570}]</v>
      </c>
    </row>
    <row r="185" spans="1:13" x14ac:dyDescent="0.15">
      <c r="A185" s="5">
        <f t="shared" si="20"/>
        <v>60130122</v>
      </c>
      <c r="B185" s="5">
        <f t="shared" si="21"/>
        <v>60130122</v>
      </c>
      <c r="C185" s="5" t="s">
        <v>176</v>
      </c>
      <c r="D185" s="5" t="str">
        <f>条件中转!R139</f>
        <v>{"ConditionType":6,"Param":[1715]}</v>
      </c>
      <c r="E185" s="5" t="str">
        <f>_xlfn.XLOOKUP(C185,礼包中转!$I$6:$I$23,礼包中转!$G$6:$G$23)</f>
        <v>[0,19]</v>
      </c>
      <c r="F185" s="5">
        <f>_xlfn.XLOOKUP(C185,礼包中转!$I$6:$I$23,礼包中转!$E$6:$E$23)</f>
        <v>200</v>
      </c>
      <c r="G185" s="5" t="str">
        <f>_xlfn.XLOOKUP(C185,礼包中转!$I$6:$I$23,礼包中转!$D$6:$D$23)</f>
        <v>PushEverythingBagDesc1401</v>
      </c>
      <c r="H185" s="5" t="str">
        <f>_xlfn.XLOOKUP(C185,礼包中转!$I$6:$I$23,礼包中转!$F$6:$F$23)</f>
        <v>PushEverythingBag1401</v>
      </c>
      <c r="I185" s="5">
        <v>800</v>
      </c>
      <c r="J185" s="5">
        <f t="shared" si="22"/>
        <v>7200</v>
      </c>
      <c r="K185" s="5">
        <f>_xlfn.XLOOKUP(C185,礼包中转!$I$6:$I$23,礼包中转!$H$6:$H$23)</f>
        <v>1401</v>
      </c>
      <c r="L185" s="5" t="str">
        <f>_xlfn.XLOOKUP(C185,礼包中转!$I$6:$I$23,礼包中转!$L$6:$L$23,"[]")</f>
        <v>[{"ItemId":10004,"Num":15}]</v>
      </c>
      <c r="M185" s="26" t="str">
        <f>_xlfn.XLOOKUP(C185,礼包中转!$I$6:$I$23,礼包中转!$M$6:$M$23,"[]")</f>
        <v>[{"ItemId":50002,"Num":900},{"ItemId":50004,"Num":100000},{"ItemId":50005,"Num":570}]</v>
      </c>
    </row>
    <row r="186" spans="1:13" x14ac:dyDescent="0.15">
      <c r="A186" s="5">
        <f t="shared" si="20"/>
        <v>60130123</v>
      </c>
      <c r="B186" s="5">
        <f t="shared" si="21"/>
        <v>60130123</v>
      </c>
      <c r="C186" s="5" t="s">
        <v>176</v>
      </c>
      <c r="D186" s="5" t="str">
        <f>条件中转!R140</f>
        <v>{"ConditionType":6,"Param":[1795]}</v>
      </c>
      <c r="E186" s="5" t="str">
        <f>_xlfn.XLOOKUP(C186,礼包中转!$I$6:$I$23,礼包中转!$G$6:$G$23)</f>
        <v>[0,19]</v>
      </c>
      <c r="F186" s="5">
        <f>_xlfn.XLOOKUP(C186,礼包中转!$I$6:$I$23,礼包中转!$E$6:$E$23)</f>
        <v>200</v>
      </c>
      <c r="G186" s="5" t="str">
        <f>_xlfn.XLOOKUP(C186,礼包中转!$I$6:$I$23,礼包中转!$D$6:$D$23)</f>
        <v>PushEverythingBagDesc1401</v>
      </c>
      <c r="H186" s="5" t="str">
        <f>_xlfn.XLOOKUP(C186,礼包中转!$I$6:$I$23,礼包中转!$F$6:$F$23)</f>
        <v>PushEverythingBag1401</v>
      </c>
      <c r="I186" s="5">
        <v>800</v>
      </c>
      <c r="J186" s="5">
        <f t="shared" si="22"/>
        <v>7200</v>
      </c>
      <c r="K186" s="5">
        <f>_xlfn.XLOOKUP(C186,礼包中转!$I$6:$I$23,礼包中转!$H$6:$H$23)</f>
        <v>1401</v>
      </c>
      <c r="L186" s="5" t="str">
        <f>_xlfn.XLOOKUP(C186,礼包中转!$I$6:$I$23,礼包中转!$L$6:$L$23,"[]")</f>
        <v>[{"ItemId":10004,"Num":15}]</v>
      </c>
      <c r="M186" s="26" t="str">
        <f>_xlfn.XLOOKUP(C186,礼包中转!$I$6:$I$23,礼包中转!$M$6:$M$23,"[]")</f>
        <v>[{"ItemId":50002,"Num":900},{"ItemId":50004,"Num":100000},{"ItemId":50005,"Num":570}]</v>
      </c>
    </row>
    <row r="187" spans="1:13" x14ac:dyDescent="0.15">
      <c r="A187" s="5">
        <f t="shared" si="20"/>
        <v>60130124</v>
      </c>
      <c r="B187" s="5">
        <f t="shared" si="21"/>
        <v>60130124</v>
      </c>
      <c r="C187" s="5" t="s">
        <v>176</v>
      </c>
      <c r="D187" s="5" t="str">
        <f>条件中转!R141</f>
        <v>{"ConditionType":6,"Param":[1875]}</v>
      </c>
      <c r="E187" s="5" t="str">
        <f>_xlfn.XLOOKUP(C187,礼包中转!$I$6:$I$23,礼包中转!$G$6:$G$23)</f>
        <v>[0,19]</v>
      </c>
      <c r="F187" s="5">
        <f>_xlfn.XLOOKUP(C187,礼包中转!$I$6:$I$23,礼包中转!$E$6:$E$23)</f>
        <v>200</v>
      </c>
      <c r="G187" s="5" t="str">
        <f>_xlfn.XLOOKUP(C187,礼包中转!$I$6:$I$23,礼包中转!$D$6:$D$23)</f>
        <v>PushEverythingBagDesc1401</v>
      </c>
      <c r="H187" s="5" t="str">
        <f>_xlfn.XLOOKUP(C187,礼包中转!$I$6:$I$23,礼包中转!$F$6:$F$23)</f>
        <v>PushEverythingBag1401</v>
      </c>
      <c r="I187" s="5">
        <v>800</v>
      </c>
      <c r="J187" s="5">
        <f t="shared" si="22"/>
        <v>7200</v>
      </c>
      <c r="K187" s="5">
        <f>_xlfn.XLOOKUP(C187,礼包中转!$I$6:$I$23,礼包中转!$H$6:$H$23)</f>
        <v>1401</v>
      </c>
      <c r="L187" s="5" t="str">
        <f>_xlfn.XLOOKUP(C187,礼包中转!$I$6:$I$23,礼包中转!$L$6:$L$23,"[]")</f>
        <v>[{"ItemId":10004,"Num":15}]</v>
      </c>
      <c r="M187" s="26" t="str">
        <f>_xlfn.XLOOKUP(C187,礼包中转!$I$6:$I$23,礼包中转!$M$6:$M$23,"[]")</f>
        <v>[{"ItemId":50002,"Num":900},{"ItemId":50004,"Num":100000},{"ItemId":50005,"Num":570}]</v>
      </c>
    </row>
    <row r="188" spans="1:13" x14ac:dyDescent="0.15">
      <c r="A188" s="5">
        <f t="shared" si="20"/>
        <v>60130125</v>
      </c>
      <c r="B188" s="5">
        <f t="shared" si="21"/>
        <v>60130125</v>
      </c>
      <c r="C188" s="5" t="s">
        <v>176</v>
      </c>
      <c r="D188" s="5" t="str">
        <f>条件中转!R142</f>
        <v>{"ConditionType":6,"Param":[1955]}</v>
      </c>
      <c r="E188" s="5" t="str">
        <f>_xlfn.XLOOKUP(C188,礼包中转!$I$6:$I$23,礼包中转!$G$6:$G$23)</f>
        <v>[0,19]</v>
      </c>
      <c r="F188" s="5">
        <f>_xlfn.XLOOKUP(C188,礼包中转!$I$6:$I$23,礼包中转!$E$6:$E$23)</f>
        <v>200</v>
      </c>
      <c r="G188" s="5" t="str">
        <f>_xlfn.XLOOKUP(C188,礼包中转!$I$6:$I$23,礼包中转!$D$6:$D$23)</f>
        <v>PushEverythingBagDesc1401</v>
      </c>
      <c r="H188" s="5" t="str">
        <f>_xlfn.XLOOKUP(C188,礼包中转!$I$6:$I$23,礼包中转!$F$6:$F$23)</f>
        <v>PushEverythingBag1401</v>
      </c>
      <c r="I188" s="5">
        <v>800</v>
      </c>
      <c r="J188" s="5">
        <f t="shared" si="22"/>
        <v>7200</v>
      </c>
      <c r="K188" s="5">
        <f>_xlfn.XLOOKUP(C188,礼包中转!$I$6:$I$23,礼包中转!$H$6:$H$23)</f>
        <v>1401</v>
      </c>
      <c r="L188" s="5" t="str">
        <f>_xlfn.XLOOKUP(C188,礼包中转!$I$6:$I$23,礼包中转!$L$6:$L$23,"[]")</f>
        <v>[{"ItemId":10004,"Num":15}]</v>
      </c>
      <c r="M188" s="26" t="str">
        <f>_xlfn.XLOOKUP(C188,礼包中转!$I$6:$I$23,礼包中转!$M$6:$M$23,"[]")</f>
        <v>[{"ItemId":50002,"Num":900},{"ItemId":50004,"Num":100000},{"ItemId":50005,"Num":570}]</v>
      </c>
    </row>
    <row r="189" spans="1:13" x14ac:dyDescent="0.15">
      <c r="A189" s="5">
        <f t="shared" si="20"/>
        <v>60140201</v>
      </c>
      <c r="B189" s="5">
        <f>6*10000000+K189*100+1</f>
        <v>60140201</v>
      </c>
      <c r="C189" s="5" t="s">
        <v>169</v>
      </c>
      <c r="D189" s="5" t="str">
        <f>D169</f>
        <v>{"ConditionType":6,"Param":[435]}</v>
      </c>
      <c r="E189" s="5" t="str">
        <f>_xlfn.XLOOKUP(C189,礼包中转!$I$6:$I$23,礼包中转!$G$6:$G$23)</f>
        <v>[19,40]</v>
      </c>
      <c r="F189" s="5">
        <f>_xlfn.XLOOKUP(C189,礼包中转!$I$6:$I$23,礼包中转!$E$6:$E$23)</f>
        <v>200</v>
      </c>
      <c r="G189" s="5" t="str">
        <f>_xlfn.XLOOKUP(C189,礼包中转!$I$6:$I$23,礼包中转!$D$6:$D$23)</f>
        <v>PushEverythingBagDesc1402</v>
      </c>
      <c r="H189" s="5" t="str">
        <f>_xlfn.XLOOKUP(C189,礼包中转!$I$6:$I$23,礼包中转!$F$6:$F$23)</f>
        <v>PushEverythingBag1402</v>
      </c>
      <c r="I189" s="5">
        <v>800</v>
      </c>
      <c r="J189" s="5">
        <f t="shared" si="22"/>
        <v>7200</v>
      </c>
      <c r="K189" s="5">
        <f>_xlfn.XLOOKUP(C189,礼包中转!$I$6:$I$23,礼包中转!$H$6:$H$23)</f>
        <v>1402</v>
      </c>
      <c r="L189" s="5" t="str">
        <f>_xlfn.XLOOKUP(C189,礼包中转!$I$6:$I$23,礼包中转!$L$6:$L$23,"[]")</f>
        <v>[{"ItemId":10004,"Num":30}]</v>
      </c>
      <c r="M189" s="26" t="str">
        <f>_xlfn.XLOOKUP(C189,礼包中转!$I$6:$I$23,礼包中转!$M$6:$M$23,"[]")</f>
        <v>[{"ItemId":50002,"Num":2400},{"ItemId":50004,"Num":200000},{"ItemId":50005,"Num":1250}]</v>
      </c>
    </row>
    <row r="190" spans="1:13" x14ac:dyDescent="0.15">
      <c r="A190" s="5">
        <f t="shared" si="20"/>
        <v>60140202</v>
      </c>
      <c r="B190" s="5">
        <f>B189+1</f>
        <v>60140202</v>
      </c>
      <c r="C190" s="5" t="s">
        <v>169</v>
      </c>
      <c r="D190" s="5" t="str">
        <f t="shared" ref="D190:D228" si="23">D170</f>
        <v>{"ConditionType":6,"Param":[515]}</v>
      </c>
      <c r="E190" s="5" t="str">
        <f>_xlfn.XLOOKUP(C190,礼包中转!$I$6:$I$23,礼包中转!$G$6:$G$23)</f>
        <v>[19,40]</v>
      </c>
      <c r="F190" s="5">
        <f>_xlfn.XLOOKUP(C190,礼包中转!$I$6:$I$23,礼包中转!$E$6:$E$23)</f>
        <v>200</v>
      </c>
      <c r="G190" s="5" t="str">
        <f>_xlfn.XLOOKUP(C190,礼包中转!$I$6:$I$23,礼包中转!$D$6:$D$23)</f>
        <v>PushEverythingBagDesc1402</v>
      </c>
      <c r="H190" s="5" t="str">
        <f>_xlfn.XLOOKUP(C190,礼包中转!$I$6:$I$23,礼包中转!$F$6:$F$23)</f>
        <v>PushEverythingBag1402</v>
      </c>
      <c r="I190" s="5">
        <v>800</v>
      </c>
      <c r="J190" s="5">
        <f t="shared" si="22"/>
        <v>7200</v>
      </c>
      <c r="K190" s="5">
        <f>_xlfn.XLOOKUP(C190,礼包中转!$I$6:$I$23,礼包中转!$H$6:$H$23)</f>
        <v>1402</v>
      </c>
      <c r="L190" s="5" t="str">
        <f>_xlfn.XLOOKUP(C190,礼包中转!$I$6:$I$23,礼包中转!$L$6:$L$23,"[]")</f>
        <v>[{"ItemId":10004,"Num":30}]</v>
      </c>
      <c r="M190" s="26" t="str">
        <f>_xlfn.XLOOKUP(C190,礼包中转!$I$6:$I$23,礼包中转!$M$6:$M$23,"[]")</f>
        <v>[{"ItemId":50002,"Num":2400},{"ItemId":50004,"Num":200000},{"ItemId":50005,"Num":1250}]</v>
      </c>
    </row>
    <row r="191" spans="1:13" x14ac:dyDescent="0.15">
      <c r="A191" s="5">
        <f t="shared" si="20"/>
        <v>60140203</v>
      </c>
      <c r="B191" s="5">
        <f t="shared" ref="B191:B208" si="24">B190+1</f>
        <v>60140203</v>
      </c>
      <c r="C191" s="5" t="s">
        <v>151</v>
      </c>
      <c r="D191" s="5" t="str">
        <f t="shared" si="23"/>
        <v>{"ConditionType":6,"Param":[595]}</v>
      </c>
      <c r="E191" s="5" t="str">
        <f>_xlfn.XLOOKUP(C191,礼包中转!$I$6:$I$23,礼包中转!$G$6:$G$23)</f>
        <v>[19,40]</v>
      </c>
      <c r="F191" s="5">
        <f>_xlfn.XLOOKUP(C191,礼包中转!$I$6:$I$23,礼包中转!$E$6:$E$23)</f>
        <v>200</v>
      </c>
      <c r="G191" s="5" t="str">
        <f>_xlfn.XLOOKUP(C191,礼包中转!$I$6:$I$23,礼包中转!$D$6:$D$23)</f>
        <v>PushEverythingBagDesc1402</v>
      </c>
      <c r="H191" s="5" t="str">
        <f>_xlfn.XLOOKUP(C191,礼包中转!$I$6:$I$23,礼包中转!$F$6:$F$23)</f>
        <v>PushEverythingBag1402</v>
      </c>
      <c r="I191" s="5">
        <v>800</v>
      </c>
      <c r="J191" s="5">
        <f t="shared" si="22"/>
        <v>7200</v>
      </c>
      <c r="K191" s="5">
        <f>_xlfn.XLOOKUP(C191,礼包中转!$I$6:$I$23,礼包中转!$H$6:$H$23)</f>
        <v>1402</v>
      </c>
      <c r="L191" s="5" t="str">
        <f>_xlfn.XLOOKUP(C191,礼包中转!$I$6:$I$23,礼包中转!$L$6:$L$23,"[]")</f>
        <v>[{"ItemId":10004,"Num":30}]</v>
      </c>
      <c r="M191" s="26" t="str">
        <f>_xlfn.XLOOKUP(C191,礼包中转!$I$6:$I$23,礼包中转!$M$6:$M$23,"[]")</f>
        <v>[{"ItemId":50002,"Num":2400},{"ItemId":50004,"Num":200000},{"ItemId":50005,"Num":1250}]</v>
      </c>
    </row>
    <row r="192" spans="1:13" x14ac:dyDescent="0.15">
      <c r="A192" s="5">
        <f t="shared" si="20"/>
        <v>60140204</v>
      </c>
      <c r="B192" s="5">
        <f t="shared" si="24"/>
        <v>60140204</v>
      </c>
      <c r="C192" s="5" t="s">
        <v>151</v>
      </c>
      <c r="D192" s="5" t="str">
        <f t="shared" si="23"/>
        <v>{"ConditionType":6,"Param":[675]}</v>
      </c>
      <c r="E192" s="5" t="str">
        <f>_xlfn.XLOOKUP(C192,礼包中转!$I$6:$I$23,礼包中转!$G$6:$G$23)</f>
        <v>[19,40]</v>
      </c>
      <c r="F192" s="5">
        <f>_xlfn.XLOOKUP(C192,礼包中转!$I$6:$I$23,礼包中转!$E$6:$E$23)</f>
        <v>200</v>
      </c>
      <c r="G192" s="5" t="str">
        <f>_xlfn.XLOOKUP(C192,礼包中转!$I$6:$I$23,礼包中转!$D$6:$D$23)</f>
        <v>PushEverythingBagDesc1402</v>
      </c>
      <c r="H192" s="5" t="str">
        <f>_xlfn.XLOOKUP(C192,礼包中转!$I$6:$I$23,礼包中转!$F$6:$F$23)</f>
        <v>PushEverythingBag1402</v>
      </c>
      <c r="I192" s="5">
        <v>800</v>
      </c>
      <c r="J192" s="5">
        <f t="shared" si="22"/>
        <v>7200</v>
      </c>
      <c r="K192" s="5">
        <f>_xlfn.XLOOKUP(C192,礼包中转!$I$6:$I$23,礼包中转!$H$6:$H$23)</f>
        <v>1402</v>
      </c>
      <c r="L192" s="5" t="str">
        <f>_xlfn.XLOOKUP(C192,礼包中转!$I$6:$I$23,礼包中转!$L$6:$L$23,"[]")</f>
        <v>[{"ItemId":10004,"Num":30}]</v>
      </c>
      <c r="M192" s="26" t="str">
        <f>_xlfn.XLOOKUP(C192,礼包中转!$I$6:$I$23,礼包中转!$M$6:$M$23,"[]")</f>
        <v>[{"ItemId":50002,"Num":2400},{"ItemId":50004,"Num":200000},{"ItemId":50005,"Num":1250}]</v>
      </c>
    </row>
    <row r="193" spans="1:13" x14ac:dyDescent="0.15">
      <c r="A193" s="5">
        <f t="shared" si="20"/>
        <v>60140205</v>
      </c>
      <c r="B193" s="5">
        <f t="shared" si="24"/>
        <v>60140205</v>
      </c>
      <c r="C193" s="5" t="s">
        <v>151</v>
      </c>
      <c r="D193" s="5" t="str">
        <f t="shared" si="23"/>
        <v>{"ConditionType":6,"Param":[755]}</v>
      </c>
      <c r="E193" s="5" t="str">
        <f>_xlfn.XLOOKUP(C193,礼包中转!$I$6:$I$23,礼包中转!$G$6:$G$23)</f>
        <v>[19,40]</v>
      </c>
      <c r="F193" s="5">
        <f>_xlfn.XLOOKUP(C193,礼包中转!$I$6:$I$23,礼包中转!$E$6:$E$23)</f>
        <v>200</v>
      </c>
      <c r="G193" s="5" t="str">
        <f>_xlfn.XLOOKUP(C193,礼包中转!$I$6:$I$23,礼包中转!$D$6:$D$23)</f>
        <v>PushEverythingBagDesc1402</v>
      </c>
      <c r="H193" s="5" t="str">
        <f>_xlfn.XLOOKUP(C193,礼包中转!$I$6:$I$23,礼包中转!$F$6:$F$23)</f>
        <v>PushEverythingBag1402</v>
      </c>
      <c r="I193" s="5">
        <v>800</v>
      </c>
      <c r="J193" s="5">
        <f t="shared" si="22"/>
        <v>7200</v>
      </c>
      <c r="K193" s="5">
        <f>_xlfn.XLOOKUP(C193,礼包中转!$I$6:$I$23,礼包中转!$H$6:$H$23)</f>
        <v>1402</v>
      </c>
      <c r="L193" s="5" t="str">
        <f>_xlfn.XLOOKUP(C193,礼包中转!$I$6:$I$23,礼包中转!$L$6:$L$23,"[]")</f>
        <v>[{"ItemId":10004,"Num":30}]</v>
      </c>
      <c r="M193" s="26" t="str">
        <f>_xlfn.XLOOKUP(C193,礼包中转!$I$6:$I$23,礼包中转!$M$6:$M$23,"[]")</f>
        <v>[{"ItemId":50002,"Num":2400},{"ItemId":50004,"Num":200000},{"ItemId":50005,"Num":1250}]</v>
      </c>
    </row>
    <row r="194" spans="1:13" x14ac:dyDescent="0.15">
      <c r="A194" s="5">
        <f t="shared" si="20"/>
        <v>60140206</v>
      </c>
      <c r="B194" s="5">
        <f t="shared" si="24"/>
        <v>60140206</v>
      </c>
      <c r="C194" s="5" t="s">
        <v>151</v>
      </c>
      <c r="D194" s="5" t="str">
        <f t="shared" si="23"/>
        <v>{"ConditionType":6,"Param":[835]}</v>
      </c>
      <c r="E194" s="5" t="str">
        <f>_xlfn.XLOOKUP(C194,礼包中转!$I$6:$I$23,礼包中转!$G$6:$G$23)</f>
        <v>[19,40]</v>
      </c>
      <c r="F194" s="5">
        <f>_xlfn.XLOOKUP(C194,礼包中转!$I$6:$I$23,礼包中转!$E$6:$E$23)</f>
        <v>200</v>
      </c>
      <c r="G194" s="5" t="str">
        <f>_xlfn.XLOOKUP(C194,礼包中转!$I$6:$I$23,礼包中转!$D$6:$D$23)</f>
        <v>PushEverythingBagDesc1402</v>
      </c>
      <c r="H194" s="5" t="str">
        <f>_xlfn.XLOOKUP(C194,礼包中转!$I$6:$I$23,礼包中转!$F$6:$F$23)</f>
        <v>PushEverythingBag1402</v>
      </c>
      <c r="I194" s="5">
        <v>800</v>
      </c>
      <c r="J194" s="5">
        <f t="shared" si="22"/>
        <v>7200</v>
      </c>
      <c r="K194" s="5">
        <f>_xlfn.XLOOKUP(C194,礼包中转!$I$6:$I$23,礼包中转!$H$6:$H$23)</f>
        <v>1402</v>
      </c>
      <c r="L194" s="5" t="str">
        <f>_xlfn.XLOOKUP(C194,礼包中转!$I$6:$I$23,礼包中转!$L$6:$L$23,"[]")</f>
        <v>[{"ItemId":10004,"Num":30}]</v>
      </c>
      <c r="M194" s="26" t="str">
        <f>_xlfn.XLOOKUP(C194,礼包中转!$I$6:$I$23,礼包中转!$M$6:$M$23,"[]")</f>
        <v>[{"ItemId":50002,"Num":2400},{"ItemId":50004,"Num":200000},{"ItemId":50005,"Num":1250}]</v>
      </c>
    </row>
    <row r="195" spans="1:13" x14ac:dyDescent="0.15">
      <c r="A195" s="5">
        <f t="shared" si="20"/>
        <v>60140207</v>
      </c>
      <c r="B195" s="5">
        <f t="shared" si="24"/>
        <v>60140207</v>
      </c>
      <c r="C195" s="5" t="s">
        <v>151</v>
      </c>
      <c r="D195" s="5" t="str">
        <f t="shared" si="23"/>
        <v>{"ConditionType":6,"Param":[915]}</v>
      </c>
      <c r="E195" s="5" t="str">
        <f>_xlfn.XLOOKUP(C195,礼包中转!$I$6:$I$23,礼包中转!$G$6:$G$23)</f>
        <v>[19,40]</v>
      </c>
      <c r="F195" s="5">
        <f>_xlfn.XLOOKUP(C195,礼包中转!$I$6:$I$23,礼包中转!$E$6:$E$23)</f>
        <v>200</v>
      </c>
      <c r="G195" s="5" t="str">
        <f>_xlfn.XLOOKUP(C195,礼包中转!$I$6:$I$23,礼包中转!$D$6:$D$23)</f>
        <v>PushEverythingBagDesc1402</v>
      </c>
      <c r="H195" s="5" t="str">
        <f>_xlfn.XLOOKUP(C195,礼包中转!$I$6:$I$23,礼包中转!$F$6:$F$23)</f>
        <v>PushEverythingBag1402</v>
      </c>
      <c r="I195" s="5">
        <v>800</v>
      </c>
      <c r="J195" s="5">
        <f t="shared" si="22"/>
        <v>7200</v>
      </c>
      <c r="K195" s="5">
        <f>_xlfn.XLOOKUP(C195,礼包中转!$I$6:$I$23,礼包中转!$H$6:$H$23)</f>
        <v>1402</v>
      </c>
      <c r="L195" s="5" t="str">
        <f>_xlfn.XLOOKUP(C195,礼包中转!$I$6:$I$23,礼包中转!$L$6:$L$23,"[]")</f>
        <v>[{"ItemId":10004,"Num":30}]</v>
      </c>
      <c r="M195" s="26" t="str">
        <f>_xlfn.XLOOKUP(C195,礼包中转!$I$6:$I$23,礼包中转!$M$6:$M$23,"[]")</f>
        <v>[{"ItemId":50002,"Num":2400},{"ItemId":50004,"Num":200000},{"ItemId":50005,"Num":1250}]</v>
      </c>
    </row>
    <row r="196" spans="1:13" x14ac:dyDescent="0.15">
      <c r="A196" s="5">
        <f t="shared" si="20"/>
        <v>60140208</v>
      </c>
      <c r="B196" s="5">
        <f t="shared" si="24"/>
        <v>60140208</v>
      </c>
      <c r="C196" s="5" t="s">
        <v>151</v>
      </c>
      <c r="D196" s="5" t="str">
        <f t="shared" si="23"/>
        <v>{"ConditionType":6,"Param":[995]}</v>
      </c>
      <c r="E196" s="5" t="str">
        <f>_xlfn.XLOOKUP(C196,礼包中转!$I$6:$I$23,礼包中转!$G$6:$G$23)</f>
        <v>[19,40]</v>
      </c>
      <c r="F196" s="5">
        <f>_xlfn.XLOOKUP(C196,礼包中转!$I$6:$I$23,礼包中转!$E$6:$E$23)</f>
        <v>200</v>
      </c>
      <c r="G196" s="5" t="str">
        <f>_xlfn.XLOOKUP(C196,礼包中转!$I$6:$I$23,礼包中转!$D$6:$D$23)</f>
        <v>PushEverythingBagDesc1402</v>
      </c>
      <c r="H196" s="5" t="str">
        <f>_xlfn.XLOOKUP(C196,礼包中转!$I$6:$I$23,礼包中转!$F$6:$F$23)</f>
        <v>PushEverythingBag1402</v>
      </c>
      <c r="I196" s="5">
        <v>800</v>
      </c>
      <c r="J196" s="5">
        <f t="shared" si="22"/>
        <v>7200</v>
      </c>
      <c r="K196" s="5">
        <f>_xlfn.XLOOKUP(C196,礼包中转!$I$6:$I$23,礼包中转!$H$6:$H$23)</f>
        <v>1402</v>
      </c>
      <c r="L196" s="5" t="str">
        <f>_xlfn.XLOOKUP(C196,礼包中转!$I$6:$I$23,礼包中转!$L$6:$L$23,"[]")</f>
        <v>[{"ItemId":10004,"Num":30}]</v>
      </c>
      <c r="M196" s="26" t="str">
        <f>_xlfn.XLOOKUP(C196,礼包中转!$I$6:$I$23,礼包中转!$M$6:$M$23,"[]")</f>
        <v>[{"ItemId":50002,"Num":2400},{"ItemId":50004,"Num":200000},{"ItemId":50005,"Num":1250}]</v>
      </c>
    </row>
    <row r="197" spans="1:13" x14ac:dyDescent="0.15">
      <c r="A197" s="5">
        <f t="shared" si="20"/>
        <v>60140209</v>
      </c>
      <c r="B197" s="5">
        <f t="shared" si="24"/>
        <v>60140209</v>
      </c>
      <c r="C197" s="5" t="s">
        <v>151</v>
      </c>
      <c r="D197" s="5" t="str">
        <f t="shared" si="23"/>
        <v>{"ConditionType":6,"Param":[1075]}</v>
      </c>
      <c r="E197" s="5" t="str">
        <f>_xlfn.XLOOKUP(C197,礼包中转!$I$6:$I$23,礼包中转!$G$6:$G$23)</f>
        <v>[19,40]</v>
      </c>
      <c r="F197" s="5">
        <f>_xlfn.XLOOKUP(C197,礼包中转!$I$6:$I$23,礼包中转!$E$6:$E$23)</f>
        <v>200</v>
      </c>
      <c r="G197" s="5" t="str">
        <f>_xlfn.XLOOKUP(C197,礼包中转!$I$6:$I$23,礼包中转!$D$6:$D$23)</f>
        <v>PushEverythingBagDesc1402</v>
      </c>
      <c r="H197" s="5" t="str">
        <f>_xlfn.XLOOKUP(C197,礼包中转!$I$6:$I$23,礼包中转!$F$6:$F$23)</f>
        <v>PushEverythingBag1402</v>
      </c>
      <c r="I197" s="5">
        <v>800</v>
      </c>
      <c r="J197" s="5">
        <f t="shared" si="22"/>
        <v>7200</v>
      </c>
      <c r="K197" s="5">
        <f>_xlfn.XLOOKUP(C197,礼包中转!$I$6:$I$23,礼包中转!$H$6:$H$23)</f>
        <v>1402</v>
      </c>
      <c r="L197" s="5" t="str">
        <f>_xlfn.XLOOKUP(C197,礼包中转!$I$6:$I$23,礼包中转!$L$6:$L$23,"[]")</f>
        <v>[{"ItemId":10004,"Num":30}]</v>
      </c>
      <c r="M197" s="26" t="str">
        <f>_xlfn.XLOOKUP(C197,礼包中转!$I$6:$I$23,礼包中转!$M$6:$M$23,"[]")</f>
        <v>[{"ItemId":50002,"Num":2400},{"ItemId":50004,"Num":200000},{"ItemId":50005,"Num":1250}]</v>
      </c>
    </row>
    <row r="198" spans="1:13" x14ac:dyDescent="0.15">
      <c r="A198" s="5">
        <f t="shared" si="20"/>
        <v>60140210</v>
      </c>
      <c r="B198" s="5">
        <f t="shared" si="24"/>
        <v>60140210</v>
      </c>
      <c r="C198" s="5" t="s">
        <v>151</v>
      </c>
      <c r="D198" s="5" t="str">
        <f t="shared" si="23"/>
        <v>{"ConditionType":6,"Param":[1155]}</v>
      </c>
      <c r="E198" s="5" t="str">
        <f>_xlfn.XLOOKUP(C198,礼包中转!$I$6:$I$23,礼包中转!$G$6:$G$23)</f>
        <v>[19,40]</v>
      </c>
      <c r="F198" s="5">
        <f>_xlfn.XLOOKUP(C198,礼包中转!$I$6:$I$23,礼包中转!$E$6:$E$23)</f>
        <v>200</v>
      </c>
      <c r="G198" s="5" t="str">
        <f>_xlfn.XLOOKUP(C198,礼包中转!$I$6:$I$23,礼包中转!$D$6:$D$23)</f>
        <v>PushEverythingBagDesc1402</v>
      </c>
      <c r="H198" s="5" t="str">
        <f>_xlfn.XLOOKUP(C198,礼包中转!$I$6:$I$23,礼包中转!$F$6:$F$23)</f>
        <v>PushEverythingBag1402</v>
      </c>
      <c r="I198" s="5">
        <v>800</v>
      </c>
      <c r="J198" s="5">
        <f t="shared" si="22"/>
        <v>7200</v>
      </c>
      <c r="K198" s="5">
        <f>_xlfn.XLOOKUP(C198,礼包中转!$I$6:$I$23,礼包中转!$H$6:$H$23)</f>
        <v>1402</v>
      </c>
      <c r="L198" s="5" t="str">
        <f>_xlfn.XLOOKUP(C198,礼包中转!$I$6:$I$23,礼包中转!$L$6:$L$23,"[]")</f>
        <v>[{"ItemId":10004,"Num":30}]</v>
      </c>
      <c r="M198" s="26" t="str">
        <f>_xlfn.XLOOKUP(C198,礼包中转!$I$6:$I$23,礼包中转!$M$6:$M$23,"[]")</f>
        <v>[{"ItemId":50002,"Num":2400},{"ItemId":50004,"Num":200000},{"ItemId":50005,"Num":1250}]</v>
      </c>
    </row>
    <row r="199" spans="1:13" x14ac:dyDescent="0.15">
      <c r="A199" s="5">
        <f t="shared" si="20"/>
        <v>60140211</v>
      </c>
      <c r="B199" s="5">
        <f t="shared" si="24"/>
        <v>60140211</v>
      </c>
      <c r="C199" s="5" t="s">
        <v>151</v>
      </c>
      <c r="D199" s="5" t="str">
        <f t="shared" si="23"/>
        <v>{"ConditionType":6,"Param":[1235]}</v>
      </c>
      <c r="E199" s="5" t="str">
        <f>_xlfn.XLOOKUP(C199,礼包中转!$I$6:$I$23,礼包中转!$G$6:$G$23)</f>
        <v>[19,40]</v>
      </c>
      <c r="F199" s="5">
        <f>_xlfn.XLOOKUP(C199,礼包中转!$I$6:$I$23,礼包中转!$E$6:$E$23)</f>
        <v>200</v>
      </c>
      <c r="G199" s="5" t="str">
        <f>_xlfn.XLOOKUP(C199,礼包中转!$I$6:$I$23,礼包中转!$D$6:$D$23)</f>
        <v>PushEverythingBagDesc1402</v>
      </c>
      <c r="H199" s="5" t="str">
        <f>_xlfn.XLOOKUP(C199,礼包中转!$I$6:$I$23,礼包中转!$F$6:$F$23)</f>
        <v>PushEverythingBag1402</v>
      </c>
      <c r="I199" s="5">
        <v>800</v>
      </c>
      <c r="J199" s="5">
        <f t="shared" si="22"/>
        <v>7200</v>
      </c>
      <c r="K199" s="5">
        <f>_xlfn.XLOOKUP(C199,礼包中转!$I$6:$I$23,礼包中转!$H$6:$H$23)</f>
        <v>1402</v>
      </c>
      <c r="L199" s="5" t="str">
        <f>_xlfn.XLOOKUP(C199,礼包中转!$I$6:$I$23,礼包中转!$L$6:$L$23,"[]")</f>
        <v>[{"ItemId":10004,"Num":30}]</v>
      </c>
      <c r="M199" s="26" t="str">
        <f>_xlfn.XLOOKUP(C199,礼包中转!$I$6:$I$23,礼包中转!$M$6:$M$23,"[]")</f>
        <v>[{"ItemId":50002,"Num":2400},{"ItemId":50004,"Num":200000},{"ItemId":50005,"Num":1250}]</v>
      </c>
    </row>
    <row r="200" spans="1:13" x14ac:dyDescent="0.15">
      <c r="A200" s="5">
        <f t="shared" si="20"/>
        <v>60140212</v>
      </c>
      <c r="B200" s="5">
        <f t="shared" si="24"/>
        <v>60140212</v>
      </c>
      <c r="C200" s="5" t="s">
        <v>151</v>
      </c>
      <c r="D200" s="5" t="str">
        <f t="shared" si="23"/>
        <v>{"ConditionType":6,"Param":[1315]}</v>
      </c>
      <c r="E200" s="5" t="str">
        <f>_xlfn.XLOOKUP(C200,礼包中转!$I$6:$I$23,礼包中转!$G$6:$G$23)</f>
        <v>[19,40]</v>
      </c>
      <c r="F200" s="5">
        <f>_xlfn.XLOOKUP(C200,礼包中转!$I$6:$I$23,礼包中转!$E$6:$E$23)</f>
        <v>200</v>
      </c>
      <c r="G200" s="5" t="str">
        <f>_xlfn.XLOOKUP(C200,礼包中转!$I$6:$I$23,礼包中转!$D$6:$D$23)</f>
        <v>PushEverythingBagDesc1402</v>
      </c>
      <c r="H200" s="5" t="str">
        <f>_xlfn.XLOOKUP(C200,礼包中转!$I$6:$I$23,礼包中转!$F$6:$F$23)</f>
        <v>PushEverythingBag1402</v>
      </c>
      <c r="I200" s="5">
        <v>800</v>
      </c>
      <c r="J200" s="5">
        <f t="shared" si="22"/>
        <v>7200</v>
      </c>
      <c r="K200" s="5">
        <f>_xlfn.XLOOKUP(C200,礼包中转!$I$6:$I$23,礼包中转!$H$6:$H$23)</f>
        <v>1402</v>
      </c>
      <c r="L200" s="5" t="str">
        <f>_xlfn.XLOOKUP(C200,礼包中转!$I$6:$I$23,礼包中转!$L$6:$L$23,"[]")</f>
        <v>[{"ItemId":10004,"Num":30}]</v>
      </c>
      <c r="M200" s="26" t="str">
        <f>_xlfn.XLOOKUP(C200,礼包中转!$I$6:$I$23,礼包中转!$M$6:$M$23,"[]")</f>
        <v>[{"ItemId":50002,"Num":2400},{"ItemId":50004,"Num":200000},{"ItemId":50005,"Num":1250}]</v>
      </c>
    </row>
    <row r="201" spans="1:13" x14ac:dyDescent="0.15">
      <c r="A201" s="5">
        <f t="shared" si="20"/>
        <v>60140213</v>
      </c>
      <c r="B201" s="5">
        <f t="shared" si="24"/>
        <v>60140213</v>
      </c>
      <c r="C201" s="5" t="s">
        <v>151</v>
      </c>
      <c r="D201" s="5" t="str">
        <f t="shared" si="23"/>
        <v>{"ConditionType":6,"Param":[1395]}</v>
      </c>
      <c r="E201" s="5" t="str">
        <f>_xlfn.XLOOKUP(C201,礼包中转!$I$6:$I$23,礼包中转!$G$6:$G$23)</f>
        <v>[19,40]</v>
      </c>
      <c r="F201" s="5">
        <f>_xlfn.XLOOKUP(C201,礼包中转!$I$6:$I$23,礼包中转!$E$6:$E$23)</f>
        <v>200</v>
      </c>
      <c r="G201" s="5" t="str">
        <f>_xlfn.XLOOKUP(C201,礼包中转!$I$6:$I$23,礼包中转!$D$6:$D$23)</f>
        <v>PushEverythingBagDesc1402</v>
      </c>
      <c r="H201" s="5" t="str">
        <f>_xlfn.XLOOKUP(C201,礼包中转!$I$6:$I$23,礼包中转!$F$6:$F$23)</f>
        <v>PushEverythingBag1402</v>
      </c>
      <c r="I201" s="5">
        <v>800</v>
      </c>
      <c r="J201" s="5">
        <f t="shared" si="22"/>
        <v>7200</v>
      </c>
      <c r="K201" s="5">
        <f>_xlfn.XLOOKUP(C201,礼包中转!$I$6:$I$23,礼包中转!$H$6:$H$23)</f>
        <v>1402</v>
      </c>
      <c r="L201" s="5" t="str">
        <f>_xlfn.XLOOKUP(C201,礼包中转!$I$6:$I$23,礼包中转!$L$6:$L$23,"[]")</f>
        <v>[{"ItemId":10004,"Num":30}]</v>
      </c>
      <c r="M201" s="26" t="str">
        <f>_xlfn.XLOOKUP(C201,礼包中转!$I$6:$I$23,礼包中转!$M$6:$M$23,"[]")</f>
        <v>[{"ItemId":50002,"Num":2400},{"ItemId":50004,"Num":200000},{"ItemId":50005,"Num":1250}]</v>
      </c>
    </row>
    <row r="202" spans="1:13" x14ac:dyDescent="0.15">
      <c r="A202" s="5">
        <f t="shared" si="20"/>
        <v>60140214</v>
      </c>
      <c r="B202" s="5">
        <f t="shared" si="24"/>
        <v>60140214</v>
      </c>
      <c r="C202" s="5" t="s">
        <v>151</v>
      </c>
      <c r="D202" s="5" t="str">
        <f t="shared" si="23"/>
        <v>{"ConditionType":6,"Param":[1475]}</v>
      </c>
      <c r="E202" s="5" t="str">
        <f>_xlfn.XLOOKUP(C202,礼包中转!$I$6:$I$23,礼包中转!$G$6:$G$23)</f>
        <v>[19,40]</v>
      </c>
      <c r="F202" s="5">
        <f>_xlfn.XLOOKUP(C202,礼包中转!$I$6:$I$23,礼包中转!$E$6:$E$23)</f>
        <v>200</v>
      </c>
      <c r="G202" s="5" t="str">
        <f>_xlfn.XLOOKUP(C202,礼包中转!$I$6:$I$23,礼包中转!$D$6:$D$23)</f>
        <v>PushEverythingBagDesc1402</v>
      </c>
      <c r="H202" s="5" t="str">
        <f>_xlfn.XLOOKUP(C202,礼包中转!$I$6:$I$23,礼包中转!$F$6:$F$23)</f>
        <v>PushEverythingBag1402</v>
      </c>
      <c r="I202" s="5">
        <v>800</v>
      </c>
      <c r="J202" s="5">
        <f t="shared" si="22"/>
        <v>7200</v>
      </c>
      <c r="K202" s="5">
        <f>_xlfn.XLOOKUP(C202,礼包中转!$I$6:$I$23,礼包中转!$H$6:$H$23)</f>
        <v>1402</v>
      </c>
      <c r="L202" s="5" t="str">
        <f>_xlfn.XLOOKUP(C202,礼包中转!$I$6:$I$23,礼包中转!$L$6:$L$23,"[]")</f>
        <v>[{"ItemId":10004,"Num":30}]</v>
      </c>
      <c r="M202" s="26" t="str">
        <f>_xlfn.XLOOKUP(C202,礼包中转!$I$6:$I$23,礼包中转!$M$6:$M$23,"[]")</f>
        <v>[{"ItemId":50002,"Num":2400},{"ItemId":50004,"Num":200000},{"ItemId":50005,"Num":1250}]</v>
      </c>
    </row>
    <row r="203" spans="1:13" x14ac:dyDescent="0.15">
      <c r="A203" s="5">
        <f t="shared" si="20"/>
        <v>60140215</v>
      </c>
      <c r="B203" s="5">
        <f t="shared" si="24"/>
        <v>60140215</v>
      </c>
      <c r="C203" s="5" t="s">
        <v>151</v>
      </c>
      <c r="D203" s="5" t="str">
        <f t="shared" si="23"/>
        <v>{"ConditionType":6,"Param":[1555]}</v>
      </c>
      <c r="E203" s="5" t="str">
        <f>_xlfn.XLOOKUP(C203,礼包中转!$I$6:$I$23,礼包中转!$G$6:$G$23)</f>
        <v>[19,40]</v>
      </c>
      <c r="F203" s="5">
        <f>_xlfn.XLOOKUP(C203,礼包中转!$I$6:$I$23,礼包中转!$E$6:$E$23)</f>
        <v>200</v>
      </c>
      <c r="G203" s="5" t="str">
        <f>_xlfn.XLOOKUP(C203,礼包中转!$I$6:$I$23,礼包中转!$D$6:$D$23)</f>
        <v>PushEverythingBagDesc1402</v>
      </c>
      <c r="H203" s="5" t="str">
        <f>_xlfn.XLOOKUP(C203,礼包中转!$I$6:$I$23,礼包中转!$F$6:$F$23)</f>
        <v>PushEverythingBag1402</v>
      </c>
      <c r="I203" s="5">
        <v>800</v>
      </c>
      <c r="J203" s="5">
        <f t="shared" si="22"/>
        <v>7200</v>
      </c>
      <c r="K203" s="5">
        <f>_xlfn.XLOOKUP(C203,礼包中转!$I$6:$I$23,礼包中转!$H$6:$H$23)</f>
        <v>1402</v>
      </c>
      <c r="L203" s="5" t="str">
        <f>_xlfn.XLOOKUP(C203,礼包中转!$I$6:$I$23,礼包中转!$L$6:$L$23,"[]")</f>
        <v>[{"ItemId":10004,"Num":30}]</v>
      </c>
      <c r="M203" s="26" t="str">
        <f>_xlfn.XLOOKUP(C203,礼包中转!$I$6:$I$23,礼包中转!$M$6:$M$23,"[]")</f>
        <v>[{"ItemId":50002,"Num":2400},{"ItemId":50004,"Num":200000},{"ItemId":50005,"Num":1250}]</v>
      </c>
    </row>
    <row r="204" spans="1:13" x14ac:dyDescent="0.15">
      <c r="A204" s="5">
        <f t="shared" si="20"/>
        <v>60140216</v>
      </c>
      <c r="B204" s="5">
        <f t="shared" si="24"/>
        <v>60140216</v>
      </c>
      <c r="C204" s="5" t="s">
        <v>151</v>
      </c>
      <c r="D204" s="5" t="str">
        <f t="shared" si="23"/>
        <v>{"ConditionType":6,"Param":[1635]}</v>
      </c>
      <c r="E204" s="5" t="str">
        <f>_xlfn.XLOOKUP(C204,礼包中转!$I$6:$I$23,礼包中转!$G$6:$G$23)</f>
        <v>[19,40]</v>
      </c>
      <c r="F204" s="5">
        <f>_xlfn.XLOOKUP(C204,礼包中转!$I$6:$I$23,礼包中转!$E$6:$E$23)</f>
        <v>200</v>
      </c>
      <c r="G204" s="5" t="str">
        <f>_xlfn.XLOOKUP(C204,礼包中转!$I$6:$I$23,礼包中转!$D$6:$D$23)</f>
        <v>PushEverythingBagDesc1402</v>
      </c>
      <c r="H204" s="5" t="str">
        <f>_xlfn.XLOOKUP(C204,礼包中转!$I$6:$I$23,礼包中转!$F$6:$F$23)</f>
        <v>PushEverythingBag1402</v>
      </c>
      <c r="I204" s="5">
        <v>800</v>
      </c>
      <c r="J204" s="5">
        <f t="shared" si="22"/>
        <v>7200</v>
      </c>
      <c r="K204" s="5">
        <f>_xlfn.XLOOKUP(C204,礼包中转!$I$6:$I$23,礼包中转!$H$6:$H$23)</f>
        <v>1402</v>
      </c>
      <c r="L204" s="5" t="str">
        <f>_xlfn.XLOOKUP(C204,礼包中转!$I$6:$I$23,礼包中转!$L$6:$L$23,"[]")</f>
        <v>[{"ItemId":10004,"Num":30}]</v>
      </c>
      <c r="M204" s="26" t="str">
        <f>_xlfn.XLOOKUP(C204,礼包中转!$I$6:$I$23,礼包中转!$M$6:$M$23,"[]")</f>
        <v>[{"ItemId":50002,"Num":2400},{"ItemId":50004,"Num":200000},{"ItemId":50005,"Num":1250}]</v>
      </c>
    </row>
    <row r="205" spans="1:13" x14ac:dyDescent="0.15">
      <c r="A205" s="5">
        <f t="shared" si="20"/>
        <v>60140217</v>
      </c>
      <c r="B205" s="5">
        <f t="shared" si="24"/>
        <v>60140217</v>
      </c>
      <c r="C205" s="5" t="s">
        <v>151</v>
      </c>
      <c r="D205" s="5" t="str">
        <f t="shared" si="23"/>
        <v>{"ConditionType":6,"Param":[1715]}</v>
      </c>
      <c r="E205" s="5" t="str">
        <f>_xlfn.XLOOKUP(C205,礼包中转!$I$6:$I$23,礼包中转!$G$6:$G$23)</f>
        <v>[19,40]</v>
      </c>
      <c r="F205" s="5">
        <f>_xlfn.XLOOKUP(C205,礼包中转!$I$6:$I$23,礼包中转!$E$6:$E$23)</f>
        <v>200</v>
      </c>
      <c r="G205" s="5" t="str">
        <f>_xlfn.XLOOKUP(C205,礼包中转!$I$6:$I$23,礼包中转!$D$6:$D$23)</f>
        <v>PushEverythingBagDesc1402</v>
      </c>
      <c r="H205" s="5" t="str">
        <f>_xlfn.XLOOKUP(C205,礼包中转!$I$6:$I$23,礼包中转!$F$6:$F$23)</f>
        <v>PushEverythingBag1402</v>
      </c>
      <c r="I205" s="5">
        <v>800</v>
      </c>
      <c r="J205" s="5">
        <f t="shared" si="22"/>
        <v>7200</v>
      </c>
      <c r="K205" s="5">
        <f>_xlfn.XLOOKUP(C205,礼包中转!$I$6:$I$23,礼包中转!$H$6:$H$23)</f>
        <v>1402</v>
      </c>
      <c r="L205" s="5" t="str">
        <f>_xlfn.XLOOKUP(C205,礼包中转!$I$6:$I$23,礼包中转!$L$6:$L$23,"[]")</f>
        <v>[{"ItemId":10004,"Num":30}]</v>
      </c>
      <c r="M205" s="26" t="str">
        <f>_xlfn.XLOOKUP(C205,礼包中转!$I$6:$I$23,礼包中转!$M$6:$M$23,"[]")</f>
        <v>[{"ItemId":50002,"Num":2400},{"ItemId":50004,"Num":200000},{"ItemId":50005,"Num":1250}]</v>
      </c>
    </row>
    <row r="206" spans="1:13" x14ac:dyDescent="0.15">
      <c r="A206" s="5">
        <f t="shared" si="20"/>
        <v>60140218</v>
      </c>
      <c r="B206" s="5">
        <f t="shared" si="24"/>
        <v>60140218</v>
      </c>
      <c r="C206" s="5" t="s">
        <v>151</v>
      </c>
      <c r="D206" s="5" t="str">
        <f t="shared" si="23"/>
        <v>{"ConditionType":6,"Param":[1795]}</v>
      </c>
      <c r="E206" s="5" t="str">
        <f>_xlfn.XLOOKUP(C206,礼包中转!$I$6:$I$23,礼包中转!$G$6:$G$23)</f>
        <v>[19,40]</v>
      </c>
      <c r="F206" s="5">
        <f>_xlfn.XLOOKUP(C206,礼包中转!$I$6:$I$23,礼包中转!$E$6:$E$23)</f>
        <v>200</v>
      </c>
      <c r="G206" s="5" t="str">
        <f>_xlfn.XLOOKUP(C206,礼包中转!$I$6:$I$23,礼包中转!$D$6:$D$23)</f>
        <v>PushEverythingBagDesc1402</v>
      </c>
      <c r="H206" s="5" t="str">
        <f>_xlfn.XLOOKUP(C206,礼包中转!$I$6:$I$23,礼包中转!$F$6:$F$23)</f>
        <v>PushEverythingBag1402</v>
      </c>
      <c r="I206" s="5">
        <v>800</v>
      </c>
      <c r="J206" s="5">
        <f t="shared" si="22"/>
        <v>7200</v>
      </c>
      <c r="K206" s="5">
        <f>_xlfn.XLOOKUP(C206,礼包中转!$I$6:$I$23,礼包中转!$H$6:$H$23)</f>
        <v>1402</v>
      </c>
      <c r="L206" s="5" t="str">
        <f>_xlfn.XLOOKUP(C206,礼包中转!$I$6:$I$23,礼包中转!$L$6:$L$23,"[]")</f>
        <v>[{"ItemId":10004,"Num":30}]</v>
      </c>
      <c r="M206" s="26" t="str">
        <f>_xlfn.XLOOKUP(C206,礼包中转!$I$6:$I$23,礼包中转!$M$6:$M$23,"[]")</f>
        <v>[{"ItemId":50002,"Num":2400},{"ItemId":50004,"Num":200000},{"ItemId":50005,"Num":1250}]</v>
      </c>
    </row>
    <row r="207" spans="1:13" x14ac:dyDescent="0.15">
      <c r="A207" s="5">
        <f t="shared" si="20"/>
        <v>60140219</v>
      </c>
      <c r="B207" s="5">
        <f t="shared" si="24"/>
        <v>60140219</v>
      </c>
      <c r="C207" s="5" t="s">
        <v>151</v>
      </c>
      <c r="D207" s="5" t="str">
        <f t="shared" si="23"/>
        <v>{"ConditionType":6,"Param":[1875]}</v>
      </c>
      <c r="E207" s="5" t="str">
        <f>_xlfn.XLOOKUP(C207,礼包中转!$I$6:$I$23,礼包中转!$G$6:$G$23)</f>
        <v>[19,40]</v>
      </c>
      <c r="F207" s="5">
        <f>_xlfn.XLOOKUP(C207,礼包中转!$I$6:$I$23,礼包中转!$E$6:$E$23)</f>
        <v>200</v>
      </c>
      <c r="G207" s="5" t="str">
        <f>_xlfn.XLOOKUP(C207,礼包中转!$I$6:$I$23,礼包中转!$D$6:$D$23)</f>
        <v>PushEverythingBagDesc1402</v>
      </c>
      <c r="H207" s="5" t="str">
        <f>_xlfn.XLOOKUP(C207,礼包中转!$I$6:$I$23,礼包中转!$F$6:$F$23)</f>
        <v>PushEverythingBag1402</v>
      </c>
      <c r="I207" s="5">
        <v>800</v>
      </c>
      <c r="J207" s="5">
        <f t="shared" si="22"/>
        <v>7200</v>
      </c>
      <c r="K207" s="5">
        <f>_xlfn.XLOOKUP(C207,礼包中转!$I$6:$I$23,礼包中转!$H$6:$H$23)</f>
        <v>1402</v>
      </c>
      <c r="L207" s="5" t="str">
        <f>_xlfn.XLOOKUP(C207,礼包中转!$I$6:$I$23,礼包中转!$L$6:$L$23,"[]")</f>
        <v>[{"ItemId":10004,"Num":30}]</v>
      </c>
      <c r="M207" s="26" t="str">
        <f>_xlfn.XLOOKUP(C207,礼包中转!$I$6:$I$23,礼包中转!$M$6:$M$23,"[]")</f>
        <v>[{"ItemId":50002,"Num":2400},{"ItemId":50004,"Num":200000},{"ItemId":50005,"Num":1250}]</v>
      </c>
    </row>
    <row r="208" spans="1:13" x14ac:dyDescent="0.15">
      <c r="A208" s="5">
        <f t="shared" si="20"/>
        <v>60140220</v>
      </c>
      <c r="B208" s="5">
        <f t="shared" si="24"/>
        <v>60140220</v>
      </c>
      <c r="C208" s="5" t="s">
        <v>151</v>
      </c>
      <c r="D208" s="5" t="str">
        <f t="shared" si="23"/>
        <v>{"ConditionType":6,"Param":[1955]}</v>
      </c>
      <c r="E208" s="5" t="str">
        <f>_xlfn.XLOOKUP(C208,礼包中转!$I$6:$I$23,礼包中转!$G$6:$G$23)</f>
        <v>[19,40]</v>
      </c>
      <c r="F208" s="5">
        <f>_xlfn.XLOOKUP(C208,礼包中转!$I$6:$I$23,礼包中转!$E$6:$E$23)</f>
        <v>200</v>
      </c>
      <c r="G208" s="5" t="str">
        <f>_xlfn.XLOOKUP(C208,礼包中转!$I$6:$I$23,礼包中转!$D$6:$D$23)</f>
        <v>PushEverythingBagDesc1402</v>
      </c>
      <c r="H208" s="5" t="str">
        <f>_xlfn.XLOOKUP(C208,礼包中转!$I$6:$I$23,礼包中转!$F$6:$F$23)</f>
        <v>PushEverythingBag1402</v>
      </c>
      <c r="I208" s="5">
        <v>800</v>
      </c>
      <c r="J208" s="5">
        <f t="shared" si="22"/>
        <v>7200</v>
      </c>
      <c r="K208" s="5">
        <f>_xlfn.XLOOKUP(C208,礼包中转!$I$6:$I$23,礼包中转!$H$6:$H$23)</f>
        <v>1402</v>
      </c>
      <c r="L208" s="5" t="str">
        <f>_xlfn.XLOOKUP(C208,礼包中转!$I$6:$I$23,礼包中转!$L$6:$L$23,"[]")</f>
        <v>[{"ItemId":10004,"Num":30}]</v>
      </c>
      <c r="M208" s="26" t="str">
        <f>_xlfn.XLOOKUP(C208,礼包中转!$I$6:$I$23,礼包中转!$M$6:$M$23,"[]")</f>
        <v>[{"ItemId":50002,"Num":2400},{"ItemId":50004,"Num":200000},{"ItemId":50005,"Num":1250}]</v>
      </c>
    </row>
    <row r="209" spans="1:13" x14ac:dyDescent="0.15">
      <c r="A209" s="5">
        <f>B209</f>
        <v>60140301</v>
      </c>
      <c r="B209" s="5">
        <f>6*10000000+K209*100+1</f>
        <v>60140301</v>
      </c>
      <c r="C209" s="5" t="s">
        <v>170</v>
      </c>
      <c r="D209" s="5" t="str">
        <f t="shared" si="23"/>
        <v>{"ConditionType":6,"Param":[435]}</v>
      </c>
      <c r="E209" s="5" t="str">
        <f>_xlfn.XLOOKUP(C209,礼包中转!$I$6:$I$23,礼包中转!$G$6:$G$23)</f>
        <v>[40,-1]</v>
      </c>
      <c r="F209" s="5">
        <f>_xlfn.XLOOKUP(C209,礼包中转!$I$6:$I$23,礼包中转!$E$6:$E$23)</f>
        <v>200</v>
      </c>
      <c r="G209" s="5" t="str">
        <f>_xlfn.XLOOKUP(C209,礼包中转!$I$6:$I$23,礼包中转!$D$6:$D$23)</f>
        <v>PushEverythingBagDesc1403</v>
      </c>
      <c r="H209" s="5" t="str">
        <f>_xlfn.XLOOKUP(C209,礼包中转!$I$6:$I$23,礼包中转!$F$6:$F$23)</f>
        <v>PushEverythingBag1403</v>
      </c>
      <c r="I209" s="5">
        <v>800</v>
      </c>
      <c r="J209" s="5">
        <f>60*60*2</f>
        <v>7200</v>
      </c>
      <c r="K209" s="5">
        <f>_xlfn.XLOOKUP(C209,礼包中转!$I$6:$I$23,礼包中转!$H$6:$H$23)</f>
        <v>1403</v>
      </c>
      <c r="L209" s="5" t="str">
        <f>_xlfn.XLOOKUP(C209,礼包中转!$I$6:$I$23,礼包中转!$L$6:$L$23,"[]")</f>
        <v>[{"ItemId":10004,"Num":65}]</v>
      </c>
      <c r="M209" s="26" t="str">
        <f>_xlfn.XLOOKUP(C209,礼包中转!$I$6:$I$23,礼包中转!$M$6:$M$23,"[]")</f>
        <v>[{"ItemId":50002,"Num":4800},{"ItemId":50004,"Num":500000},{"ItemId":50005,"Num":2500}]</v>
      </c>
    </row>
    <row r="210" spans="1:13" x14ac:dyDescent="0.15">
      <c r="A210" s="5">
        <f t="shared" si="20"/>
        <v>60140302</v>
      </c>
      <c r="B210" s="5">
        <f>B209+1</f>
        <v>60140302</v>
      </c>
      <c r="C210" s="5" t="s">
        <v>170</v>
      </c>
      <c r="D210" s="5" t="str">
        <f t="shared" si="23"/>
        <v>{"ConditionType":6,"Param":[515]}</v>
      </c>
      <c r="E210" s="5" t="str">
        <f>_xlfn.XLOOKUP(C210,礼包中转!$I$6:$I$23,礼包中转!$G$6:$G$23)</f>
        <v>[40,-1]</v>
      </c>
      <c r="F210" s="5">
        <f>_xlfn.XLOOKUP(C210,礼包中转!$I$6:$I$23,礼包中转!$E$6:$E$23)</f>
        <v>200</v>
      </c>
      <c r="G210" s="5" t="str">
        <f>_xlfn.XLOOKUP(C210,礼包中转!$I$6:$I$23,礼包中转!$D$6:$D$23)</f>
        <v>PushEverythingBagDesc1403</v>
      </c>
      <c r="H210" s="5" t="str">
        <f>_xlfn.XLOOKUP(C210,礼包中转!$I$6:$I$23,礼包中转!$F$6:$F$23)</f>
        <v>PushEverythingBag1403</v>
      </c>
      <c r="I210" s="5">
        <v>800</v>
      </c>
      <c r="J210" s="5">
        <f>60*60*2</f>
        <v>7200</v>
      </c>
      <c r="K210" s="5">
        <f>_xlfn.XLOOKUP(C210,礼包中转!$I$6:$I$23,礼包中转!$H$6:$H$23)</f>
        <v>1403</v>
      </c>
      <c r="L210" s="5" t="str">
        <f>_xlfn.XLOOKUP(C210,礼包中转!$I$6:$I$23,礼包中转!$L$6:$L$23,"[]")</f>
        <v>[{"ItemId":10004,"Num":65}]</v>
      </c>
      <c r="M210" s="26" t="str">
        <f>_xlfn.XLOOKUP(C210,礼包中转!$I$6:$I$23,礼包中转!$M$6:$M$23,"[]")</f>
        <v>[{"ItemId":50002,"Num":4800},{"ItemId":50004,"Num":500000},{"ItemId":50005,"Num":2500}]</v>
      </c>
    </row>
    <row r="211" spans="1:13" x14ac:dyDescent="0.15">
      <c r="A211" s="5">
        <f t="shared" si="20"/>
        <v>60140303</v>
      </c>
      <c r="B211" s="5">
        <f t="shared" ref="B211:B228" si="25">B210+1</f>
        <v>60140303</v>
      </c>
      <c r="C211" s="5" t="s">
        <v>152</v>
      </c>
      <c r="D211" s="5" t="str">
        <f t="shared" si="23"/>
        <v>{"ConditionType":6,"Param":[595]}</v>
      </c>
      <c r="E211" s="5" t="str">
        <f>_xlfn.XLOOKUP(C211,礼包中转!$I$6:$I$23,礼包中转!$G$6:$G$23)</f>
        <v>[40,-1]</v>
      </c>
      <c r="F211" s="5">
        <f>_xlfn.XLOOKUP(C211,礼包中转!$I$6:$I$23,礼包中转!$E$6:$E$23)</f>
        <v>200</v>
      </c>
      <c r="G211" s="5" t="str">
        <f>_xlfn.XLOOKUP(C211,礼包中转!$I$6:$I$23,礼包中转!$D$6:$D$23)</f>
        <v>PushEverythingBagDesc1403</v>
      </c>
      <c r="H211" s="5" t="str">
        <f>_xlfn.XLOOKUP(C211,礼包中转!$I$6:$I$23,礼包中转!$F$6:$F$23)</f>
        <v>PushEverythingBag1403</v>
      </c>
      <c r="I211" s="5">
        <v>800</v>
      </c>
      <c r="J211" s="5">
        <f t="shared" ref="J211:J228" si="26">60*60*2</f>
        <v>7200</v>
      </c>
      <c r="K211" s="5">
        <f>_xlfn.XLOOKUP(C211,礼包中转!$I$6:$I$23,礼包中转!$H$6:$H$23)</f>
        <v>1403</v>
      </c>
      <c r="L211" s="5" t="str">
        <f>_xlfn.XLOOKUP(C211,礼包中转!$I$6:$I$23,礼包中转!$L$6:$L$23,"[]")</f>
        <v>[{"ItemId":10004,"Num":65}]</v>
      </c>
      <c r="M211" s="26" t="str">
        <f>_xlfn.XLOOKUP(C211,礼包中转!$I$6:$I$23,礼包中转!$M$6:$M$23,"[]")</f>
        <v>[{"ItemId":50002,"Num":4800},{"ItemId":50004,"Num":500000},{"ItemId":50005,"Num":2500}]</v>
      </c>
    </row>
    <row r="212" spans="1:13" x14ac:dyDescent="0.15">
      <c r="A212" s="5">
        <f t="shared" si="20"/>
        <v>60140304</v>
      </c>
      <c r="B212" s="5">
        <f t="shared" si="25"/>
        <v>60140304</v>
      </c>
      <c r="C212" s="5" t="s">
        <v>152</v>
      </c>
      <c r="D212" s="5" t="str">
        <f t="shared" si="23"/>
        <v>{"ConditionType":6,"Param":[675]}</v>
      </c>
      <c r="E212" s="5" t="str">
        <f>_xlfn.XLOOKUP(C212,礼包中转!$I$6:$I$23,礼包中转!$G$6:$G$23)</f>
        <v>[40,-1]</v>
      </c>
      <c r="F212" s="5">
        <f>_xlfn.XLOOKUP(C212,礼包中转!$I$6:$I$23,礼包中转!$E$6:$E$23)</f>
        <v>200</v>
      </c>
      <c r="G212" s="5" t="str">
        <f>_xlfn.XLOOKUP(C212,礼包中转!$I$6:$I$23,礼包中转!$D$6:$D$23)</f>
        <v>PushEverythingBagDesc1403</v>
      </c>
      <c r="H212" s="5" t="str">
        <f>_xlfn.XLOOKUP(C212,礼包中转!$I$6:$I$23,礼包中转!$F$6:$F$23)</f>
        <v>PushEverythingBag1403</v>
      </c>
      <c r="I212" s="5">
        <v>800</v>
      </c>
      <c r="J212" s="5">
        <f t="shared" si="26"/>
        <v>7200</v>
      </c>
      <c r="K212" s="5">
        <f>_xlfn.XLOOKUP(C212,礼包中转!$I$6:$I$23,礼包中转!$H$6:$H$23)</f>
        <v>1403</v>
      </c>
      <c r="L212" s="5" t="str">
        <f>_xlfn.XLOOKUP(C212,礼包中转!$I$6:$I$23,礼包中转!$L$6:$L$23,"[]")</f>
        <v>[{"ItemId":10004,"Num":65}]</v>
      </c>
      <c r="M212" s="26" t="str">
        <f>_xlfn.XLOOKUP(C212,礼包中转!$I$6:$I$23,礼包中转!$M$6:$M$23,"[]")</f>
        <v>[{"ItemId":50002,"Num":4800},{"ItemId":50004,"Num":500000},{"ItemId":50005,"Num":2500}]</v>
      </c>
    </row>
    <row r="213" spans="1:13" x14ac:dyDescent="0.15">
      <c r="A213" s="5">
        <f t="shared" si="20"/>
        <v>60140305</v>
      </c>
      <c r="B213" s="5">
        <f t="shared" si="25"/>
        <v>60140305</v>
      </c>
      <c r="C213" s="5" t="s">
        <v>152</v>
      </c>
      <c r="D213" s="5" t="str">
        <f t="shared" si="23"/>
        <v>{"ConditionType":6,"Param":[755]}</v>
      </c>
      <c r="E213" s="5" t="str">
        <f>_xlfn.XLOOKUP(C213,礼包中转!$I$6:$I$23,礼包中转!$G$6:$G$23)</f>
        <v>[40,-1]</v>
      </c>
      <c r="F213" s="5">
        <f>_xlfn.XLOOKUP(C213,礼包中转!$I$6:$I$23,礼包中转!$E$6:$E$23)</f>
        <v>200</v>
      </c>
      <c r="G213" s="5" t="str">
        <f>_xlfn.XLOOKUP(C213,礼包中转!$I$6:$I$23,礼包中转!$D$6:$D$23)</f>
        <v>PushEverythingBagDesc1403</v>
      </c>
      <c r="H213" s="5" t="str">
        <f>_xlfn.XLOOKUP(C213,礼包中转!$I$6:$I$23,礼包中转!$F$6:$F$23)</f>
        <v>PushEverythingBag1403</v>
      </c>
      <c r="I213" s="5">
        <v>800</v>
      </c>
      <c r="J213" s="5">
        <f t="shared" si="26"/>
        <v>7200</v>
      </c>
      <c r="K213" s="5">
        <f>_xlfn.XLOOKUP(C213,礼包中转!$I$6:$I$23,礼包中转!$H$6:$H$23)</f>
        <v>1403</v>
      </c>
      <c r="L213" s="5" t="str">
        <f>_xlfn.XLOOKUP(C213,礼包中转!$I$6:$I$23,礼包中转!$L$6:$L$23,"[]")</f>
        <v>[{"ItemId":10004,"Num":65}]</v>
      </c>
      <c r="M213" s="26" t="str">
        <f>_xlfn.XLOOKUP(C213,礼包中转!$I$6:$I$23,礼包中转!$M$6:$M$23,"[]")</f>
        <v>[{"ItemId":50002,"Num":4800},{"ItemId":50004,"Num":500000},{"ItemId":50005,"Num":2500}]</v>
      </c>
    </row>
    <row r="214" spans="1:13" x14ac:dyDescent="0.15">
      <c r="A214" s="5">
        <f t="shared" si="20"/>
        <v>60140306</v>
      </c>
      <c r="B214" s="5">
        <f t="shared" si="25"/>
        <v>60140306</v>
      </c>
      <c r="C214" s="5" t="s">
        <v>152</v>
      </c>
      <c r="D214" s="5" t="str">
        <f t="shared" si="23"/>
        <v>{"ConditionType":6,"Param":[835]}</v>
      </c>
      <c r="E214" s="5" t="str">
        <f>_xlfn.XLOOKUP(C214,礼包中转!$I$6:$I$23,礼包中转!$G$6:$G$23)</f>
        <v>[40,-1]</v>
      </c>
      <c r="F214" s="5">
        <f>_xlfn.XLOOKUP(C214,礼包中转!$I$6:$I$23,礼包中转!$E$6:$E$23)</f>
        <v>200</v>
      </c>
      <c r="G214" s="5" t="str">
        <f>_xlfn.XLOOKUP(C214,礼包中转!$I$6:$I$23,礼包中转!$D$6:$D$23)</f>
        <v>PushEverythingBagDesc1403</v>
      </c>
      <c r="H214" s="5" t="str">
        <f>_xlfn.XLOOKUP(C214,礼包中转!$I$6:$I$23,礼包中转!$F$6:$F$23)</f>
        <v>PushEverythingBag1403</v>
      </c>
      <c r="I214" s="5">
        <v>800</v>
      </c>
      <c r="J214" s="5">
        <f t="shared" si="26"/>
        <v>7200</v>
      </c>
      <c r="K214" s="5">
        <f>_xlfn.XLOOKUP(C214,礼包中转!$I$6:$I$23,礼包中转!$H$6:$H$23)</f>
        <v>1403</v>
      </c>
      <c r="L214" s="5" t="str">
        <f>_xlfn.XLOOKUP(C214,礼包中转!$I$6:$I$23,礼包中转!$L$6:$L$23,"[]")</f>
        <v>[{"ItemId":10004,"Num":65}]</v>
      </c>
      <c r="M214" s="26" t="str">
        <f>_xlfn.XLOOKUP(C214,礼包中转!$I$6:$I$23,礼包中转!$M$6:$M$23,"[]")</f>
        <v>[{"ItemId":50002,"Num":4800},{"ItemId":50004,"Num":500000},{"ItemId":50005,"Num":2500}]</v>
      </c>
    </row>
    <row r="215" spans="1:13" x14ac:dyDescent="0.15">
      <c r="A215" s="5">
        <f t="shared" si="20"/>
        <v>60140307</v>
      </c>
      <c r="B215" s="5">
        <f t="shared" si="25"/>
        <v>60140307</v>
      </c>
      <c r="C215" s="5" t="s">
        <v>152</v>
      </c>
      <c r="D215" s="5" t="str">
        <f t="shared" si="23"/>
        <v>{"ConditionType":6,"Param":[915]}</v>
      </c>
      <c r="E215" s="5" t="str">
        <f>_xlfn.XLOOKUP(C215,礼包中转!$I$6:$I$23,礼包中转!$G$6:$G$23)</f>
        <v>[40,-1]</v>
      </c>
      <c r="F215" s="5">
        <f>_xlfn.XLOOKUP(C215,礼包中转!$I$6:$I$23,礼包中转!$E$6:$E$23)</f>
        <v>200</v>
      </c>
      <c r="G215" s="5" t="str">
        <f>_xlfn.XLOOKUP(C215,礼包中转!$I$6:$I$23,礼包中转!$D$6:$D$23)</f>
        <v>PushEverythingBagDesc1403</v>
      </c>
      <c r="H215" s="5" t="str">
        <f>_xlfn.XLOOKUP(C215,礼包中转!$I$6:$I$23,礼包中转!$F$6:$F$23)</f>
        <v>PushEverythingBag1403</v>
      </c>
      <c r="I215" s="5">
        <v>800</v>
      </c>
      <c r="J215" s="5">
        <f t="shared" si="26"/>
        <v>7200</v>
      </c>
      <c r="K215" s="5">
        <f>_xlfn.XLOOKUP(C215,礼包中转!$I$6:$I$23,礼包中转!$H$6:$H$23)</f>
        <v>1403</v>
      </c>
      <c r="L215" s="5" t="str">
        <f>_xlfn.XLOOKUP(C215,礼包中转!$I$6:$I$23,礼包中转!$L$6:$L$23,"[]")</f>
        <v>[{"ItemId":10004,"Num":65}]</v>
      </c>
      <c r="M215" s="26" t="str">
        <f>_xlfn.XLOOKUP(C215,礼包中转!$I$6:$I$23,礼包中转!$M$6:$M$23,"[]")</f>
        <v>[{"ItemId":50002,"Num":4800},{"ItemId":50004,"Num":500000},{"ItemId":50005,"Num":2500}]</v>
      </c>
    </row>
    <row r="216" spans="1:13" x14ac:dyDescent="0.15">
      <c r="A216" s="5">
        <f t="shared" si="20"/>
        <v>60140308</v>
      </c>
      <c r="B216" s="5">
        <f t="shared" si="25"/>
        <v>60140308</v>
      </c>
      <c r="C216" s="5" t="s">
        <v>152</v>
      </c>
      <c r="D216" s="5" t="str">
        <f t="shared" si="23"/>
        <v>{"ConditionType":6,"Param":[995]}</v>
      </c>
      <c r="E216" s="5" t="str">
        <f>_xlfn.XLOOKUP(C216,礼包中转!$I$6:$I$23,礼包中转!$G$6:$G$23)</f>
        <v>[40,-1]</v>
      </c>
      <c r="F216" s="5">
        <f>_xlfn.XLOOKUP(C216,礼包中转!$I$6:$I$23,礼包中转!$E$6:$E$23)</f>
        <v>200</v>
      </c>
      <c r="G216" s="5" t="str">
        <f>_xlfn.XLOOKUP(C216,礼包中转!$I$6:$I$23,礼包中转!$D$6:$D$23)</f>
        <v>PushEverythingBagDesc1403</v>
      </c>
      <c r="H216" s="5" t="str">
        <f>_xlfn.XLOOKUP(C216,礼包中转!$I$6:$I$23,礼包中转!$F$6:$F$23)</f>
        <v>PushEverythingBag1403</v>
      </c>
      <c r="I216" s="5">
        <v>800</v>
      </c>
      <c r="J216" s="5">
        <f t="shared" si="26"/>
        <v>7200</v>
      </c>
      <c r="K216" s="5">
        <f>_xlfn.XLOOKUP(C216,礼包中转!$I$6:$I$23,礼包中转!$H$6:$H$23)</f>
        <v>1403</v>
      </c>
      <c r="L216" s="5" t="str">
        <f>_xlfn.XLOOKUP(C216,礼包中转!$I$6:$I$23,礼包中转!$L$6:$L$23,"[]")</f>
        <v>[{"ItemId":10004,"Num":65}]</v>
      </c>
      <c r="M216" s="26" t="str">
        <f>_xlfn.XLOOKUP(C216,礼包中转!$I$6:$I$23,礼包中转!$M$6:$M$23,"[]")</f>
        <v>[{"ItemId":50002,"Num":4800},{"ItemId":50004,"Num":500000},{"ItemId":50005,"Num":2500}]</v>
      </c>
    </row>
    <row r="217" spans="1:13" x14ac:dyDescent="0.15">
      <c r="A217" s="5">
        <f t="shared" si="20"/>
        <v>60140309</v>
      </c>
      <c r="B217" s="5">
        <f t="shared" si="25"/>
        <v>60140309</v>
      </c>
      <c r="C217" s="5" t="s">
        <v>152</v>
      </c>
      <c r="D217" s="5" t="str">
        <f t="shared" si="23"/>
        <v>{"ConditionType":6,"Param":[1075]}</v>
      </c>
      <c r="E217" s="5" t="str">
        <f>_xlfn.XLOOKUP(C217,礼包中转!$I$6:$I$23,礼包中转!$G$6:$G$23)</f>
        <v>[40,-1]</v>
      </c>
      <c r="F217" s="5">
        <f>_xlfn.XLOOKUP(C217,礼包中转!$I$6:$I$23,礼包中转!$E$6:$E$23)</f>
        <v>200</v>
      </c>
      <c r="G217" s="5" t="str">
        <f>_xlfn.XLOOKUP(C217,礼包中转!$I$6:$I$23,礼包中转!$D$6:$D$23)</f>
        <v>PushEverythingBagDesc1403</v>
      </c>
      <c r="H217" s="5" t="str">
        <f>_xlfn.XLOOKUP(C217,礼包中转!$I$6:$I$23,礼包中转!$F$6:$F$23)</f>
        <v>PushEverythingBag1403</v>
      </c>
      <c r="I217" s="5">
        <v>800</v>
      </c>
      <c r="J217" s="5">
        <f t="shared" si="26"/>
        <v>7200</v>
      </c>
      <c r="K217" s="5">
        <f>_xlfn.XLOOKUP(C217,礼包中转!$I$6:$I$23,礼包中转!$H$6:$H$23)</f>
        <v>1403</v>
      </c>
      <c r="L217" s="5" t="str">
        <f>_xlfn.XLOOKUP(C217,礼包中转!$I$6:$I$23,礼包中转!$L$6:$L$23,"[]")</f>
        <v>[{"ItemId":10004,"Num":65}]</v>
      </c>
      <c r="M217" s="26" t="str">
        <f>_xlfn.XLOOKUP(C217,礼包中转!$I$6:$I$23,礼包中转!$M$6:$M$23,"[]")</f>
        <v>[{"ItemId":50002,"Num":4800},{"ItemId":50004,"Num":500000},{"ItemId":50005,"Num":2500}]</v>
      </c>
    </row>
    <row r="218" spans="1:13" x14ac:dyDescent="0.15">
      <c r="A218" s="5">
        <f t="shared" si="20"/>
        <v>60140310</v>
      </c>
      <c r="B218" s="5">
        <f t="shared" si="25"/>
        <v>60140310</v>
      </c>
      <c r="C218" s="5" t="s">
        <v>152</v>
      </c>
      <c r="D218" s="5" t="str">
        <f t="shared" si="23"/>
        <v>{"ConditionType":6,"Param":[1155]}</v>
      </c>
      <c r="E218" s="5" t="str">
        <f>_xlfn.XLOOKUP(C218,礼包中转!$I$6:$I$23,礼包中转!$G$6:$G$23)</f>
        <v>[40,-1]</v>
      </c>
      <c r="F218" s="5">
        <f>_xlfn.XLOOKUP(C218,礼包中转!$I$6:$I$23,礼包中转!$E$6:$E$23)</f>
        <v>200</v>
      </c>
      <c r="G218" s="5" t="str">
        <f>_xlfn.XLOOKUP(C218,礼包中转!$I$6:$I$23,礼包中转!$D$6:$D$23)</f>
        <v>PushEverythingBagDesc1403</v>
      </c>
      <c r="H218" s="5" t="str">
        <f>_xlfn.XLOOKUP(C218,礼包中转!$I$6:$I$23,礼包中转!$F$6:$F$23)</f>
        <v>PushEverythingBag1403</v>
      </c>
      <c r="I218" s="5">
        <v>800</v>
      </c>
      <c r="J218" s="5">
        <f t="shared" si="26"/>
        <v>7200</v>
      </c>
      <c r="K218" s="5">
        <f>_xlfn.XLOOKUP(C218,礼包中转!$I$6:$I$23,礼包中转!$H$6:$H$23)</f>
        <v>1403</v>
      </c>
      <c r="L218" s="5" t="str">
        <f>_xlfn.XLOOKUP(C218,礼包中转!$I$6:$I$23,礼包中转!$L$6:$L$23,"[]")</f>
        <v>[{"ItemId":10004,"Num":65}]</v>
      </c>
      <c r="M218" s="26" t="str">
        <f>_xlfn.XLOOKUP(C218,礼包中转!$I$6:$I$23,礼包中转!$M$6:$M$23,"[]")</f>
        <v>[{"ItemId":50002,"Num":4800},{"ItemId":50004,"Num":500000},{"ItemId":50005,"Num":2500}]</v>
      </c>
    </row>
    <row r="219" spans="1:13" x14ac:dyDescent="0.15">
      <c r="A219" s="5">
        <f t="shared" si="20"/>
        <v>60140311</v>
      </c>
      <c r="B219" s="5">
        <f t="shared" si="25"/>
        <v>60140311</v>
      </c>
      <c r="C219" s="5" t="s">
        <v>152</v>
      </c>
      <c r="D219" s="5" t="str">
        <f t="shared" si="23"/>
        <v>{"ConditionType":6,"Param":[1235]}</v>
      </c>
      <c r="E219" s="5" t="str">
        <f>_xlfn.XLOOKUP(C219,礼包中转!$I$6:$I$23,礼包中转!$G$6:$G$23)</f>
        <v>[40,-1]</v>
      </c>
      <c r="F219" s="5">
        <f>_xlfn.XLOOKUP(C219,礼包中转!$I$6:$I$23,礼包中转!$E$6:$E$23)</f>
        <v>200</v>
      </c>
      <c r="G219" s="5" t="str">
        <f>_xlfn.XLOOKUP(C219,礼包中转!$I$6:$I$23,礼包中转!$D$6:$D$23)</f>
        <v>PushEverythingBagDesc1403</v>
      </c>
      <c r="H219" s="5" t="str">
        <f>_xlfn.XLOOKUP(C219,礼包中转!$I$6:$I$23,礼包中转!$F$6:$F$23)</f>
        <v>PushEverythingBag1403</v>
      </c>
      <c r="I219" s="5">
        <v>800</v>
      </c>
      <c r="J219" s="5">
        <f t="shared" si="26"/>
        <v>7200</v>
      </c>
      <c r="K219" s="5">
        <f>_xlfn.XLOOKUP(C219,礼包中转!$I$6:$I$23,礼包中转!$H$6:$H$23)</f>
        <v>1403</v>
      </c>
      <c r="L219" s="5" t="str">
        <f>_xlfn.XLOOKUP(C219,礼包中转!$I$6:$I$23,礼包中转!$L$6:$L$23,"[]")</f>
        <v>[{"ItemId":10004,"Num":65}]</v>
      </c>
      <c r="M219" s="26" t="str">
        <f>_xlfn.XLOOKUP(C219,礼包中转!$I$6:$I$23,礼包中转!$M$6:$M$23,"[]")</f>
        <v>[{"ItemId":50002,"Num":4800},{"ItemId":50004,"Num":500000},{"ItemId":50005,"Num":2500}]</v>
      </c>
    </row>
    <row r="220" spans="1:13" x14ac:dyDescent="0.15">
      <c r="A220" s="5">
        <f t="shared" si="20"/>
        <v>60140312</v>
      </c>
      <c r="B220" s="5">
        <f t="shared" si="25"/>
        <v>60140312</v>
      </c>
      <c r="C220" s="5" t="s">
        <v>152</v>
      </c>
      <c r="D220" s="5" t="str">
        <f t="shared" si="23"/>
        <v>{"ConditionType":6,"Param":[1315]}</v>
      </c>
      <c r="E220" s="5" t="str">
        <f>_xlfn.XLOOKUP(C220,礼包中转!$I$6:$I$23,礼包中转!$G$6:$G$23)</f>
        <v>[40,-1]</v>
      </c>
      <c r="F220" s="5">
        <f>_xlfn.XLOOKUP(C220,礼包中转!$I$6:$I$23,礼包中转!$E$6:$E$23)</f>
        <v>200</v>
      </c>
      <c r="G220" s="5" t="str">
        <f>_xlfn.XLOOKUP(C220,礼包中转!$I$6:$I$23,礼包中转!$D$6:$D$23)</f>
        <v>PushEverythingBagDesc1403</v>
      </c>
      <c r="H220" s="5" t="str">
        <f>_xlfn.XLOOKUP(C220,礼包中转!$I$6:$I$23,礼包中转!$F$6:$F$23)</f>
        <v>PushEverythingBag1403</v>
      </c>
      <c r="I220" s="5">
        <v>800</v>
      </c>
      <c r="J220" s="5">
        <f t="shared" si="26"/>
        <v>7200</v>
      </c>
      <c r="K220" s="5">
        <f>_xlfn.XLOOKUP(C220,礼包中转!$I$6:$I$23,礼包中转!$H$6:$H$23)</f>
        <v>1403</v>
      </c>
      <c r="L220" s="5" t="str">
        <f>_xlfn.XLOOKUP(C220,礼包中转!$I$6:$I$23,礼包中转!$L$6:$L$23,"[]")</f>
        <v>[{"ItemId":10004,"Num":65}]</v>
      </c>
      <c r="M220" s="26" t="str">
        <f>_xlfn.XLOOKUP(C220,礼包中转!$I$6:$I$23,礼包中转!$M$6:$M$23,"[]")</f>
        <v>[{"ItemId":50002,"Num":4800},{"ItemId":50004,"Num":500000},{"ItemId":50005,"Num":2500}]</v>
      </c>
    </row>
    <row r="221" spans="1:13" x14ac:dyDescent="0.15">
      <c r="A221" s="5">
        <f t="shared" si="20"/>
        <v>60140313</v>
      </c>
      <c r="B221" s="5">
        <f t="shared" si="25"/>
        <v>60140313</v>
      </c>
      <c r="C221" s="5" t="s">
        <v>152</v>
      </c>
      <c r="D221" s="5" t="str">
        <f t="shared" si="23"/>
        <v>{"ConditionType":6,"Param":[1395]}</v>
      </c>
      <c r="E221" s="5" t="str">
        <f>_xlfn.XLOOKUP(C221,礼包中转!$I$6:$I$23,礼包中转!$G$6:$G$23)</f>
        <v>[40,-1]</v>
      </c>
      <c r="F221" s="5">
        <f>_xlfn.XLOOKUP(C221,礼包中转!$I$6:$I$23,礼包中转!$E$6:$E$23)</f>
        <v>200</v>
      </c>
      <c r="G221" s="5" t="str">
        <f>_xlfn.XLOOKUP(C221,礼包中转!$I$6:$I$23,礼包中转!$D$6:$D$23)</f>
        <v>PushEverythingBagDesc1403</v>
      </c>
      <c r="H221" s="5" t="str">
        <f>_xlfn.XLOOKUP(C221,礼包中转!$I$6:$I$23,礼包中转!$F$6:$F$23)</f>
        <v>PushEverythingBag1403</v>
      </c>
      <c r="I221" s="5">
        <v>800</v>
      </c>
      <c r="J221" s="5">
        <f t="shared" si="26"/>
        <v>7200</v>
      </c>
      <c r="K221" s="5">
        <f>_xlfn.XLOOKUP(C221,礼包中转!$I$6:$I$23,礼包中转!$H$6:$H$23)</f>
        <v>1403</v>
      </c>
      <c r="L221" s="5" t="str">
        <f>_xlfn.XLOOKUP(C221,礼包中转!$I$6:$I$23,礼包中转!$L$6:$L$23,"[]")</f>
        <v>[{"ItemId":10004,"Num":65}]</v>
      </c>
      <c r="M221" s="26" t="str">
        <f>_xlfn.XLOOKUP(C221,礼包中转!$I$6:$I$23,礼包中转!$M$6:$M$23,"[]")</f>
        <v>[{"ItemId":50002,"Num":4800},{"ItemId":50004,"Num":500000},{"ItemId":50005,"Num":2500}]</v>
      </c>
    </row>
    <row r="222" spans="1:13" x14ac:dyDescent="0.15">
      <c r="A222" s="5">
        <f t="shared" si="20"/>
        <v>60140314</v>
      </c>
      <c r="B222" s="5">
        <f t="shared" si="25"/>
        <v>60140314</v>
      </c>
      <c r="C222" s="5" t="s">
        <v>152</v>
      </c>
      <c r="D222" s="5" t="str">
        <f t="shared" si="23"/>
        <v>{"ConditionType":6,"Param":[1475]}</v>
      </c>
      <c r="E222" s="5" t="str">
        <f>_xlfn.XLOOKUP(C222,礼包中转!$I$6:$I$23,礼包中转!$G$6:$G$23)</f>
        <v>[40,-1]</v>
      </c>
      <c r="F222" s="5">
        <f>_xlfn.XLOOKUP(C222,礼包中转!$I$6:$I$23,礼包中转!$E$6:$E$23)</f>
        <v>200</v>
      </c>
      <c r="G222" s="5" t="str">
        <f>_xlfn.XLOOKUP(C222,礼包中转!$I$6:$I$23,礼包中转!$D$6:$D$23)</f>
        <v>PushEverythingBagDesc1403</v>
      </c>
      <c r="H222" s="5" t="str">
        <f>_xlfn.XLOOKUP(C222,礼包中转!$I$6:$I$23,礼包中转!$F$6:$F$23)</f>
        <v>PushEverythingBag1403</v>
      </c>
      <c r="I222" s="5">
        <v>800</v>
      </c>
      <c r="J222" s="5">
        <f t="shared" si="26"/>
        <v>7200</v>
      </c>
      <c r="K222" s="5">
        <f>_xlfn.XLOOKUP(C222,礼包中转!$I$6:$I$23,礼包中转!$H$6:$H$23)</f>
        <v>1403</v>
      </c>
      <c r="L222" s="5" t="str">
        <f>_xlfn.XLOOKUP(C222,礼包中转!$I$6:$I$23,礼包中转!$L$6:$L$23,"[]")</f>
        <v>[{"ItemId":10004,"Num":65}]</v>
      </c>
      <c r="M222" s="26" t="str">
        <f>_xlfn.XLOOKUP(C222,礼包中转!$I$6:$I$23,礼包中转!$M$6:$M$23,"[]")</f>
        <v>[{"ItemId":50002,"Num":4800},{"ItemId":50004,"Num":500000},{"ItemId":50005,"Num":2500}]</v>
      </c>
    </row>
    <row r="223" spans="1:13" x14ac:dyDescent="0.15">
      <c r="A223" s="5">
        <f t="shared" si="20"/>
        <v>60140315</v>
      </c>
      <c r="B223" s="5">
        <f t="shared" si="25"/>
        <v>60140315</v>
      </c>
      <c r="C223" s="5" t="s">
        <v>152</v>
      </c>
      <c r="D223" s="5" t="str">
        <f t="shared" si="23"/>
        <v>{"ConditionType":6,"Param":[1555]}</v>
      </c>
      <c r="E223" s="5" t="str">
        <f>_xlfn.XLOOKUP(C223,礼包中转!$I$6:$I$23,礼包中转!$G$6:$G$23)</f>
        <v>[40,-1]</v>
      </c>
      <c r="F223" s="5">
        <f>_xlfn.XLOOKUP(C223,礼包中转!$I$6:$I$23,礼包中转!$E$6:$E$23)</f>
        <v>200</v>
      </c>
      <c r="G223" s="5" t="str">
        <f>_xlfn.XLOOKUP(C223,礼包中转!$I$6:$I$23,礼包中转!$D$6:$D$23)</f>
        <v>PushEverythingBagDesc1403</v>
      </c>
      <c r="H223" s="5" t="str">
        <f>_xlfn.XLOOKUP(C223,礼包中转!$I$6:$I$23,礼包中转!$F$6:$F$23)</f>
        <v>PushEverythingBag1403</v>
      </c>
      <c r="I223" s="5">
        <v>800</v>
      </c>
      <c r="J223" s="5">
        <f t="shared" si="26"/>
        <v>7200</v>
      </c>
      <c r="K223" s="5">
        <f>_xlfn.XLOOKUP(C223,礼包中转!$I$6:$I$23,礼包中转!$H$6:$H$23)</f>
        <v>1403</v>
      </c>
      <c r="L223" s="5" t="str">
        <f>_xlfn.XLOOKUP(C223,礼包中转!$I$6:$I$23,礼包中转!$L$6:$L$23,"[]")</f>
        <v>[{"ItemId":10004,"Num":65}]</v>
      </c>
      <c r="M223" s="26" t="str">
        <f>_xlfn.XLOOKUP(C223,礼包中转!$I$6:$I$23,礼包中转!$M$6:$M$23,"[]")</f>
        <v>[{"ItemId":50002,"Num":4800},{"ItemId":50004,"Num":500000},{"ItemId":50005,"Num":2500}]</v>
      </c>
    </row>
    <row r="224" spans="1:13" x14ac:dyDescent="0.15">
      <c r="A224" s="5">
        <f t="shared" si="20"/>
        <v>60140316</v>
      </c>
      <c r="B224" s="5">
        <f t="shared" si="25"/>
        <v>60140316</v>
      </c>
      <c r="C224" s="5" t="s">
        <v>152</v>
      </c>
      <c r="D224" s="5" t="str">
        <f t="shared" si="23"/>
        <v>{"ConditionType":6,"Param":[1635]}</v>
      </c>
      <c r="E224" s="5" t="str">
        <f>_xlfn.XLOOKUP(C224,礼包中转!$I$6:$I$23,礼包中转!$G$6:$G$23)</f>
        <v>[40,-1]</v>
      </c>
      <c r="F224" s="5">
        <f>_xlfn.XLOOKUP(C224,礼包中转!$I$6:$I$23,礼包中转!$E$6:$E$23)</f>
        <v>200</v>
      </c>
      <c r="G224" s="5" t="str">
        <f>_xlfn.XLOOKUP(C224,礼包中转!$I$6:$I$23,礼包中转!$D$6:$D$23)</f>
        <v>PushEverythingBagDesc1403</v>
      </c>
      <c r="H224" s="5" t="str">
        <f>_xlfn.XLOOKUP(C224,礼包中转!$I$6:$I$23,礼包中转!$F$6:$F$23)</f>
        <v>PushEverythingBag1403</v>
      </c>
      <c r="I224" s="5">
        <v>800</v>
      </c>
      <c r="J224" s="5">
        <f t="shared" si="26"/>
        <v>7200</v>
      </c>
      <c r="K224" s="5">
        <f>_xlfn.XLOOKUP(C224,礼包中转!$I$6:$I$23,礼包中转!$H$6:$H$23)</f>
        <v>1403</v>
      </c>
      <c r="L224" s="5" t="str">
        <f>_xlfn.XLOOKUP(C224,礼包中转!$I$6:$I$23,礼包中转!$L$6:$L$23,"[]")</f>
        <v>[{"ItemId":10004,"Num":65}]</v>
      </c>
      <c r="M224" s="26" t="str">
        <f>_xlfn.XLOOKUP(C224,礼包中转!$I$6:$I$23,礼包中转!$M$6:$M$23,"[]")</f>
        <v>[{"ItemId":50002,"Num":4800},{"ItemId":50004,"Num":500000},{"ItemId":50005,"Num":2500}]</v>
      </c>
    </row>
    <row r="225" spans="1:13" x14ac:dyDescent="0.15">
      <c r="A225" s="5">
        <f t="shared" si="20"/>
        <v>60140317</v>
      </c>
      <c r="B225" s="5">
        <f t="shared" si="25"/>
        <v>60140317</v>
      </c>
      <c r="C225" s="5" t="s">
        <v>152</v>
      </c>
      <c r="D225" s="5" t="str">
        <f t="shared" si="23"/>
        <v>{"ConditionType":6,"Param":[1715]}</v>
      </c>
      <c r="E225" s="5" t="str">
        <f>_xlfn.XLOOKUP(C225,礼包中转!$I$6:$I$23,礼包中转!$G$6:$G$23)</f>
        <v>[40,-1]</v>
      </c>
      <c r="F225" s="5">
        <f>_xlfn.XLOOKUP(C225,礼包中转!$I$6:$I$23,礼包中转!$E$6:$E$23)</f>
        <v>200</v>
      </c>
      <c r="G225" s="5" t="str">
        <f>_xlfn.XLOOKUP(C225,礼包中转!$I$6:$I$23,礼包中转!$D$6:$D$23)</f>
        <v>PushEverythingBagDesc1403</v>
      </c>
      <c r="H225" s="5" t="str">
        <f>_xlfn.XLOOKUP(C225,礼包中转!$I$6:$I$23,礼包中转!$F$6:$F$23)</f>
        <v>PushEverythingBag1403</v>
      </c>
      <c r="I225" s="5">
        <v>800</v>
      </c>
      <c r="J225" s="5">
        <f t="shared" si="26"/>
        <v>7200</v>
      </c>
      <c r="K225" s="5">
        <f>_xlfn.XLOOKUP(C225,礼包中转!$I$6:$I$23,礼包中转!$H$6:$H$23)</f>
        <v>1403</v>
      </c>
      <c r="L225" s="5" t="str">
        <f>_xlfn.XLOOKUP(C225,礼包中转!$I$6:$I$23,礼包中转!$L$6:$L$23,"[]")</f>
        <v>[{"ItemId":10004,"Num":65}]</v>
      </c>
      <c r="M225" s="26" t="str">
        <f>_xlfn.XLOOKUP(C225,礼包中转!$I$6:$I$23,礼包中转!$M$6:$M$23,"[]")</f>
        <v>[{"ItemId":50002,"Num":4800},{"ItemId":50004,"Num":500000},{"ItemId":50005,"Num":2500}]</v>
      </c>
    </row>
    <row r="226" spans="1:13" x14ac:dyDescent="0.15">
      <c r="A226" s="5">
        <f t="shared" si="20"/>
        <v>60140318</v>
      </c>
      <c r="B226" s="5">
        <f t="shared" si="25"/>
        <v>60140318</v>
      </c>
      <c r="C226" s="5" t="s">
        <v>152</v>
      </c>
      <c r="D226" s="5" t="str">
        <f t="shared" si="23"/>
        <v>{"ConditionType":6,"Param":[1795]}</v>
      </c>
      <c r="E226" s="5" t="str">
        <f>_xlfn.XLOOKUP(C226,礼包中转!$I$6:$I$23,礼包中转!$G$6:$G$23)</f>
        <v>[40,-1]</v>
      </c>
      <c r="F226" s="5">
        <f>_xlfn.XLOOKUP(C226,礼包中转!$I$6:$I$23,礼包中转!$E$6:$E$23)</f>
        <v>200</v>
      </c>
      <c r="G226" s="5" t="str">
        <f>_xlfn.XLOOKUP(C226,礼包中转!$I$6:$I$23,礼包中转!$D$6:$D$23)</f>
        <v>PushEverythingBagDesc1403</v>
      </c>
      <c r="H226" s="5" t="str">
        <f>_xlfn.XLOOKUP(C226,礼包中转!$I$6:$I$23,礼包中转!$F$6:$F$23)</f>
        <v>PushEverythingBag1403</v>
      </c>
      <c r="I226" s="5">
        <v>800</v>
      </c>
      <c r="J226" s="5">
        <f t="shared" si="26"/>
        <v>7200</v>
      </c>
      <c r="K226" s="5">
        <f>_xlfn.XLOOKUP(C226,礼包中转!$I$6:$I$23,礼包中转!$H$6:$H$23)</f>
        <v>1403</v>
      </c>
      <c r="L226" s="5" t="str">
        <f>_xlfn.XLOOKUP(C226,礼包中转!$I$6:$I$23,礼包中转!$L$6:$L$23,"[]")</f>
        <v>[{"ItemId":10004,"Num":65}]</v>
      </c>
      <c r="M226" s="26" t="str">
        <f>_xlfn.XLOOKUP(C226,礼包中转!$I$6:$I$23,礼包中转!$M$6:$M$23,"[]")</f>
        <v>[{"ItemId":50002,"Num":4800},{"ItemId":50004,"Num":500000},{"ItemId":50005,"Num":2500}]</v>
      </c>
    </row>
    <row r="227" spans="1:13" x14ac:dyDescent="0.15">
      <c r="A227" s="5">
        <f t="shared" si="20"/>
        <v>60140319</v>
      </c>
      <c r="B227" s="5">
        <f t="shared" si="25"/>
        <v>60140319</v>
      </c>
      <c r="C227" s="5" t="s">
        <v>152</v>
      </c>
      <c r="D227" s="5" t="str">
        <f t="shared" si="23"/>
        <v>{"ConditionType":6,"Param":[1875]}</v>
      </c>
      <c r="E227" s="5" t="str">
        <f>_xlfn.XLOOKUP(C227,礼包中转!$I$6:$I$23,礼包中转!$G$6:$G$23)</f>
        <v>[40,-1]</v>
      </c>
      <c r="F227" s="5">
        <f>_xlfn.XLOOKUP(C227,礼包中转!$I$6:$I$23,礼包中转!$E$6:$E$23)</f>
        <v>200</v>
      </c>
      <c r="G227" s="5" t="str">
        <f>_xlfn.XLOOKUP(C227,礼包中转!$I$6:$I$23,礼包中转!$D$6:$D$23)</f>
        <v>PushEverythingBagDesc1403</v>
      </c>
      <c r="H227" s="5" t="str">
        <f>_xlfn.XLOOKUP(C227,礼包中转!$I$6:$I$23,礼包中转!$F$6:$F$23)</f>
        <v>PushEverythingBag1403</v>
      </c>
      <c r="I227" s="5">
        <v>800</v>
      </c>
      <c r="J227" s="5">
        <f t="shared" si="26"/>
        <v>7200</v>
      </c>
      <c r="K227" s="5">
        <f>_xlfn.XLOOKUP(C227,礼包中转!$I$6:$I$23,礼包中转!$H$6:$H$23)</f>
        <v>1403</v>
      </c>
      <c r="L227" s="5" t="str">
        <f>_xlfn.XLOOKUP(C227,礼包中转!$I$6:$I$23,礼包中转!$L$6:$L$23,"[]")</f>
        <v>[{"ItemId":10004,"Num":65}]</v>
      </c>
      <c r="M227" s="26" t="str">
        <f>_xlfn.XLOOKUP(C227,礼包中转!$I$6:$I$23,礼包中转!$M$6:$M$23,"[]")</f>
        <v>[{"ItemId":50002,"Num":4800},{"ItemId":50004,"Num":500000},{"ItemId":50005,"Num":2500}]</v>
      </c>
    </row>
    <row r="228" spans="1:13" x14ac:dyDescent="0.15">
      <c r="A228" s="5">
        <f t="shared" si="20"/>
        <v>60140320</v>
      </c>
      <c r="B228" s="5">
        <f t="shared" si="25"/>
        <v>60140320</v>
      </c>
      <c r="C228" s="5" t="s">
        <v>152</v>
      </c>
      <c r="D228" s="5" t="str">
        <f t="shared" si="23"/>
        <v>{"ConditionType":6,"Param":[1955]}</v>
      </c>
      <c r="E228" s="5" t="str">
        <f>_xlfn.XLOOKUP(C228,礼包中转!$I$6:$I$23,礼包中转!$G$6:$G$23)</f>
        <v>[40,-1]</v>
      </c>
      <c r="F228" s="5">
        <f>_xlfn.XLOOKUP(C228,礼包中转!$I$6:$I$23,礼包中转!$E$6:$E$23)</f>
        <v>200</v>
      </c>
      <c r="G228" s="5" t="str">
        <f>_xlfn.XLOOKUP(C228,礼包中转!$I$6:$I$23,礼包中转!$D$6:$D$23)</f>
        <v>PushEverythingBagDesc1403</v>
      </c>
      <c r="H228" s="5" t="str">
        <f>_xlfn.XLOOKUP(C228,礼包中转!$I$6:$I$23,礼包中转!$F$6:$F$23)</f>
        <v>PushEverythingBag1403</v>
      </c>
      <c r="I228" s="5">
        <v>800</v>
      </c>
      <c r="J228" s="5">
        <f t="shared" si="26"/>
        <v>7200</v>
      </c>
      <c r="K228" s="5">
        <f>_xlfn.XLOOKUP(C228,礼包中转!$I$6:$I$23,礼包中转!$H$6:$H$23)</f>
        <v>1403</v>
      </c>
      <c r="L228" s="5" t="str">
        <f>_xlfn.XLOOKUP(C228,礼包中转!$I$6:$I$23,礼包中转!$L$6:$L$23,"[]")</f>
        <v>[{"ItemId":10004,"Num":65}]</v>
      </c>
      <c r="M228" s="26" t="str">
        <f>_xlfn.XLOOKUP(C228,礼包中转!$I$6:$I$23,礼包中转!$M$6:$M$23,"[]")</f>
        <v>[{"ItemId":50002,"Num":4800},{"ItemId":50004,"Num":500000},{"ItemId":50005,"Num":2500}]</v>
      </c>
    </row>
    <row r="229" spans="1:13" x14ac:dyDescent="0.15">
      <c r="A229" s="11" t="s">
        <v>181</v>
      </c>
      <c r="B229" s="10"/>
      <c r="C229" s="10"/>
      <c r="D229" s="10"/>
      <c r="E229" s="10"/>
      <c r="F229" s="10"/>
      <c r="G229" s="10"/>
      <c r="H229" s="10"/>
      <c r="I229" s="10"/>
      <c r="J229" s="4"/>
      <c r="K229" s="4"/>
      <c r="L229" s="4"/>
      <c r="M229" s="4"/>
    </row>
    <row r="230" spans="1:13" x14ac:dyDescent="0.15">
      <c r="A230" s="11" t="s">
        <v>182</v>
      </c>
      <c r="B230" s="10"/>
      <c r="C230" s="10"/>
      <c r="D230" s="10"/>
      <c r="E230" s="10"/>
      <c r="F230" s="10"/>
      <c r="G230" s="10"/>
      <c r="H230" s="10"/>
      <c r="I230" s="10"/>
      <c r="J230" s="4"/>
      <c r="K230" s="4"/>
      <c r="L230" s="4"/>
      <c r="M230" s="4"/>
    </row>
    <row r="231" spans="1:13" x14ac:dyDescent="0.15">
      <c r="A231" s="5">
        <f>B231</f>
        <v>80130101</v>
      </c>
      <c r="B231" s="5">
        <f>8*10000000+K231*100+1</f>
        <v>80130101</v>
      </c>
      <c r="C231" s="5" t="s">
        <v>149</v>
      </c>
      <c r="D231" s="5" t="str">
        <f>条件中转!R146</f>
        <v>{"ConditionType":8,"Param":[20]}</v>
      </c>
      <c r="E231" s="5" t="str">
        <f>_xlfn.XLOOKUP(C231,礼包中转!$I$6:$I$23,礼包中转!$G$6:$G$23)</f>
        <v>[0,40]</v>
      </c>
      <c r="F231" s="5">
        <f>_xlfn.XLOOKUP(C231,礼包中转!$I$6:$I$23,礼包中转!$E$6:$E$23)</f>
        <v>100</v>
      </c>
      <c r="G231" s="5" t="str">
        <f>_xlfn.XLOOKUP(C231,礼包中转!$I$6:$I$23,礼包中转!$D$6:$D$23)</f>
        <v>PushEverythingBagDesc1301</v>
      </c>
      <c r="H231" s="5" t="str">
        <f>_xlfn.XLOOKUP(C231,礼包中转!$I$6:$I$23,礼包中转!$F$6:$F$23)</f>
        <v>PushEverythingBag1301</v>
      </c>
      <c r="I231" s="5">
        <v>800</v>
      </c>
      <c r="J231" s="5">
        <f>60*60*2</f>
        <v>7200</v>
      </c>
      <c r="K231" s="5">
        <f>_xlfn.XLOOKUP(C231,礼包中转!$I$6:$I$23,礼包中转!$H$6:$H$23)</f>
        <v>1301</v>
      </c>
      <c r="L231" s="5" t="str">
        <f>_xlfn.XLOOKUP(C231,礼包中转!$I$6:$I$23,礼包中转!$L$6:$L$23,"[]")</f>
        <v>[{"ItemId":10002,"Num":10}]</v>
      </c>
      <c r="M231" s="26" t="str">
        <f>_xlfn.XLOOKUP(C231,礼包中转!$I$6:$I$23,礼包中转!$M$6:$M$23,"[]")</f>
        <v>[{"ItemId":20002,"Num":60},{"ItemId":50002,"Num":1200},{"ItemId":50004,"Num":100000},{"ItemId":50005,"Num":570}]</v>
      </c>
    </row>
    <row r="232" spans="1:13" x14ac:dyDescent="0.15">
      <c r="A232" s="5">
        <f t="shared" ref="A232:A251" si="27">B232</f>
        <v>80130102</v>
      </c>
      <c r="B232" s="5">
        <f>B231+1</f>
        <v>80130102</v>
      </c>
      <c r="C232" s="5" t="s">
        <v>149</v>
      </c>
      <c r="D232" s="5" t="str">
        <f>条件中转!R147</f>
        <v>{"ConditionType":8,"Param":[40]}</v>
      </c>
      <c r="E232" s="5" t="str">
        <f>_xlfn.XLOOKUP(C232,礼包中转!$I$6:$I$23,礼包中转!$G$6:$G$23)</f>
        <v>[0,40]</v>
      </c>
      <c r="F232" s="5">
        <f>_xlfn.XLOOKUP(C232,礼包中转!$I$6:$I$23,礼包中转!$E$6:$E$23)</f>
        <v>100</v>
      </c>
      <c r="G232" s="5" t="str">
        <f>_xlfn.XLOOKUP(C232,礼包中转!$I$6:$I$23,礼包中转!$D$6:$D$23)</f>
        <v>PushEverythingBagDesc1301</v>
      </c>
      <c r="H232" s="5" t="str">
        <f>_xlfn.XLOOKUP(C232,礼包中转!$I$6:$I$23,礼包中转!$F$6:$F$23)</f>
        <v>PushEverythingBag1301</v>
      </c>
      <c r="I232" s="5">
        <v>800</v>
      </c>
      <c r="J232" s="5">
        <f>60*60*2</f>
        <v>7200</v>
      </c>
      <c r="K232" s="5">
        <f>_xlfn.XLOOKUP(C232,礼包中转!$I$6:$I$23,礼包中转!$H$6:$H$23)</f>
        <v>1301</v>
      </c>
      <c r="L232" s="5" t="str">
        <f>_xlfn.XLOOKUP(C232,礼包中转!$I$6:$I$23,礼包中转!$L$6:$L$23,"[]")</f>
        <v>[{"ItemId":10002,"Num":10}]</v>
      </c>
      <c r="M232" s="26" t="str">
        <f>_xlfn.XLOOKUP(C232,礼包中转!$I$6:$I$23,礼包中转!$M$6:$M$23,"[]")</f>
        <v>[{"ItemId":20002,"Num":60},{"ItemId":50002,"Num":1200},{"ItemId":50004,"Num":100000},{"ItemId":50005,"Num":570}]</v>
      </c>
    </row>
    <row r="233" spans="1:13" x14ac:dyDescent="0.15">
      <c r="A233" s="5">
        <f t="shared" si="27"/>
        <v>80130103</v>
      </c>
      <c r="B233" s="5">
        <f t="shared" ref="B233" si="28">B232+1</f>
        <v>80130103</v>
      </c>
      <c r="C233" s="5" t="s">
        <v>149</v>
      </c>
      <c r="D233" s="5" t="str">
        <f>条件中转!R148</f>
        <v>{"ConditionType":8,"Param":[60]}</v>
      </c>
      <c r="E233" s="5" t="str">
        <f>_xlfn.XLOOKUP(C233,礼包中转!$I$6:$I$23,礼包中转!$G$6:$G$23)</f>
        <v>[0,40]</v>
      </c>
      <c r="F233" s="5">
        <f>_xlfn.XLOOKUP(C233,礼包中转!$I$6:$I$23,礼包中转!$E$6:$E$23)</f>
        <v>100</v>
      </c>
      <c r="G233" s="5" t="str">
        <f>_xlfn.XLOOKUP(C233,礼包中转!$I$6:$I$23,礼包中转!$D$6:$D$23)</f>
        <v>PushEverythingBagDesc1301</v>
      </c>
      <c r="H233" s="5" t="str">
        <f>_xlfn.XLOOKUP(C233,礼包中转!$I$6:$I$23,礼包中转!$F$6:$F$23)</f>
        <v>PushEverythingBag1301</v>
      </c>
      <c r="I233" s="5">
        <v>800</v>
      </c>
      <c r="J233" s="5">
        <f t="shared" ref="J233:J251" si="29">60*60*2</f>
        <v>7200</v>
      </c>
      <c r="K233" s="5">
        <f>_xlfn.XLOOKUP(C233,礼包中转!$I$6:$I$23,礼包中转!$H$6:$H$23)</f>
        <v>1301</v>
      </c>
      <c r="L233" s="5" t="str">
        <f>_xlfn.XLOOKUP(C233,礼包中转!$I$6:$I$23,礼包中转!$L$6:$L$23,"[]")</f>
        <v>[{"ItemId":10002,"Num":10}]</v>
      </c>
      <c r="M233" s="26" t="str">
        <f>_xlfn.XLOOKUP(C233,礼包中转!$I$6:$I$23,礼包中转!$M$6:$M$23,"[]")</f>
        <v>[{"ItemId":20002,"Num":60},{"ItemId":50002,"Num":1200},{"ItemId":50004,"Num":100000},{"ItemId":50005,"Num":570}]</v>
      </c>
    </row>
    <row r="234" spans="1:13" x14ac:dyDescent="0.15">
      <c r="A234" s="5">
        <f>B234</f>
        <v>80130301</v>
      </c>
      <c r="B234" s="5">
        <f>8*10000000+K234*100+1</f>
        <v>80130301</v>
      </c>
      <c r="C234" s="5" t="s">
        <v>168</v>
      </c>
      <c r="D234" s="5" t="str">
        <f>D231</f>
        <v>{"ConditionType":8,"Param":[20]}</v>
      </c>
      <c r="E234" s="5" t="str">
        <f>_xlfn.XLOOKUP(C234,礼包中转!$I$6:$I$23,礼包中转!$G$6:$G$23)</f>
        <v>[40,-1]</v>
      </c>
      <c r="F234" s="5">
        <f>_xlfn.XLOOKUP(C234,礼包中转!$I$6:$I$23,礼包中转!$E$6:$E$23)</f>
        <v>100</v>
      </c>
      <c r="G234" s="5" t="str">
        <f>_xlfn.XLOOKUP(C234,礼包中转!$I$6:$I$23,礼包中转!$D$6:$D$23)</f>
        <v>PushEverythingBagDesc1303</v>
      </c>
      <c r="H234" s="5" t="str">
        <f>_xlfn.XLOOKUP(C234,礼包中转!$I$6:$I$23,礼包中转!$F$6:$F$23)</f>
        <v>PushEverythingBag1303</v>
      </c>
      <c r="I234" s="5">
        <v>800</v>
      </c>
      <c r="J234" s="5">
        <f t="shared" si="29"/>
        <v>7200</v>
      </c>
      <c r="K234" s="5">
        <f>_xlfn.XLOOKUP(C234,礼包中转!$I$6:$I$23,礼包中转!$H$6:$H$23)</f>
        <v>1303</v>
      </c>
      <c r="L234" s="5" t="str">
        <f>_xlfn.XLOOKUP(C234,礼包中转!$I$6:$I$23,礼包中转!$L$6:$L$23,"[]")</f>
        <v>[{"ItemId":10002,"Num":75}]</v>
      </c>
      <c r="M234" s="26" t="str">
        <f>_xlfn.XLOOKUP(C234,礼包中转!$I$6:$I$23,礼包中转!$M$6:$M$23,"[]")</f>
        <v>[{"ItemId":30005,"Num":150},{"ItemId":50002,"Num":5400},{"ItemId":50004,"Num":500000},{"ItemId":50005,"Num":2500}]</v>
      </c>
    </row>
    <row r="235" spans="1:13" x14ac:dyDescent="0.15">
      <c r="A235" s="5">
        <f t="shared" si="27"/>
        <v>80130302</v>
      </c>
      <c r="B235" s="5">
        <f>B234+1</f>
        <v>80130302</v>
      </c>
      <c r="C235" s="5" t="s">
        <v>168</v>
      </c>
      <c r="D235" s="5" t="str">
        <f t="shared" ref="D235:D236" si="30">D232</f>
        <v>{"ConditionType":8,"Param":[40]}</v>
      </c>
      <c r="E235" s="5" t="str">
        <f>_xlfn.XLOOKUP(C235,礼包中转!$I$6:$I$23,礼包中转!$G$6:$G$23)</f>
        <v>[40,-1]</v>
      </c>
      <c r="F235" s="5">
        <f>_xlfn.XLOOKUP(C235,礼包中转!$I$6:$I$23,礼包中转!$E$6:$E$23)</f>
        <v>100</v>
      </c>
      <c r="G235" s="5" t="str">
        <f>_xlfn.XLOOKUP(C235,礼包中转!$I$6:$I$23,礼包中转!$D$6:$D$23)</f>
        <v>PushEverythingBagDesc1303</v>
      </c>
      <c r="H235" s="5" t="str">
        <f>_xlfn.XLOOKUP(C235,礼包中转!$I$6:$I$23,礼包中转!$F$6:$F$23)</f>
        <v>PushEverythingBag1303</v>
      </c>
      <c r="I235" s="5">
        <v>800</v>
      </c>
      <c r="J235" s="5">
        <f t="shared" si="29"/>
        <v>7200</v>
      </c>
      <c r="K235" s="5">
        <f>_xlfn.XLOOKUP(C235,礼包中转!$I$6:$I$23,礼包中转!$H$6:$H$23)</f>
        <v>1303</v>
      </c>
      <c r="L235" s="5" t="str">
        <f>_xlfn.XLOOKUP(C235,礼包中转!$I$6:$I$23,礼包中转!$L$6:$L$23,"[]")</f>
        <v>[{"ItemId":10002,"Num":75}]</v>
      </c>
      <c r="M235" s="26" t="str">
        <f>_xlfn.XLOOKUP(C235,礼包中转!$I$6:$I$23,礼包中转!$M$6:$M$23,"[]")</f>
        <v>[{"ItemId":30005,"Num":150},{"ItemId":50002,"Num":5400},{"ItemId":50004,"Num":500000},{"ItemId":50005,"Num":2500}]</v>
      </c>
    </row>
    <row r="236" spans="1:13" x14ac:dyDescent="0.15">
      <c r="A236" s="5">
        <f t="shared" si="27"/>
        <v>80130303</v>
      </c>
      <c r="B236" s="5">
        <f t="shared" ref="B236" si="31">B235+1</f>
        <v>80130303</v>
      </c>
      <c r="C236" s="5" t="s">
        <v>168</v>
      </c>
      <c r="D236" s="5" t="str">
        <f t="shared" si="30"/>
        <v>{"ConditionType":8,"Param":[60]}</v>
      </c>
      <c r="E236" s="5" t="str">
        <f>_xlfn.XLOOKUP(C236,礼包中转!$I$6:$I$23,礼包中转!$G$6:$G$23)</f>
        <v>[40,-1]</v>
      </c>
      <c r="F236" s="5">
        <f>_xlfn.XLOOKUP(C236,礼包中转!$I$6:$I$23,礼包中转!$E$6:$E$23)</f>
        <v>100</v>
      </c>
      <c r="G236" s="5" t="str">
        <f>_xlfn.XLOOKUP(C236,礼包中转!$I$6:$I$23,礼包中转!$D$6:$D$23)</f>
        <v>PushEverythingBagDesc1303</v>
      </c>
      <c r="H236" s="5" t="str">
        <f>_xlfn.XLOOKUP(C236,礼包中转!$I$6:$I$23,礼包中转!$F$6:$F$23)</f>
        <v>PushEverythingBag1303</v>
      </c>
      <c r="I236" s="5">
        <v>800</v>
      </c>
      <c r="J236" s="5">
        <f t="shared" si="29"/>
        <v>7200</v>
      </c>
      <c r="K236" s="5">
        <f>_xlfn.XLOOKUP(C236,礼包中转!$I$6:$I$23,礼包中转!$H$6:$H$23)</f>
        <v>1303</v>
      </c>
      <c r="L236" s="5" t="str">
        <f>_xlfn.XLOOKUP(C236,礼包中转!$I$6:$I$23,礼包中转!$L$6:$L$23,"[]")</f>
        <v>[{"ItemId":10002,"Num":75}]</v>
      </c>
      <c r="M236" s="26" t="str">
        <f>_xlfn.XLOOKUP(C236,礼包中转!$I$6:$I$23,礼包中转!$M$6:$M$23,"[]")</f>
        <v>[{"ItemId":30005,"Num":150},{"ItemId":50002,"Num":5400},{"ItemId":50004,"Num":500000},{"ItemId":50005,"Num":2500}]</v>
      </c>
    </row>
    <row r="237" spans="1:13" x14ac:dyDescent="0.15">
      <c r="A237" s="11" t="s">
        <v>183</v>
      </c>
      <c r="B237" s="10"/>
      <c r="C237" s="10"/>
      <c r="D237" s="10"/>
      <c r="E237" s="10"/>
      <c r="F237" s="10"/>
      <c r="G237" s="10"/>
      <c r="H237" s="10"/>
      <c r="I237" s="10"/>
      <c r="J237" s="4"/>
      <c r="K237" s="4"/>
      <c r="L237" s="4"/>
      <c r="M237" s="4"/>
    </row>
    <row r="238" spans="1:13" x14ac:dyDescent="0.15">
      <c r="A238" s="5">
        <f t="shared" si="27"/>
        <v>80130104</v>
      </c>
      <c r="B238" s="5">
        <f>B233+1</f>
        <v>80130104</v>
      </c>
      <c r="C238" s="5" t="s">
        <v>171</v>
      </c>
      <c r="D238" s="5" t="str">
        <f>条件中转!R149</f>
        <v>{"ConditionType":8,"Param":[80]}</v>
      </c>
      <c r="E238" s="5" t="str">
        <f>_xlfn.XLOOKUP(C238,礼包中转!$I$6:$I$23,礼包中转!$G$6:$G$23)</f>
        <v>[0,40]</v>
      </c>
      <c r="F238" s="5">
        <f>_xlfn.XLOOKUP(C238,礼包中转!$I$6:$I$23,礼包中转!$E$6:$E$23)</f>
        <v>300</v>
      </c>
      <c r="G238" s="5" t="str">
        <f>_xlfn.XLOOKUP(C238,礼包中转!$I$6:$I$23,礼包中转!$D$6:$D$23)</f>
        <v>PushEverythingBagDesc1502</v>
      </c>
      <c r="H238" s="5" t="str">
        <f>_xlfn.XLOOKUP(C238,礼包中转!$I$6:$I$23,礼包中转!$F$6:$F$23)</f>
        <v>PushEverythingBag1502</v>
      </c>
      <c r="I238" s="5">
        <v>800</v>
      </c>
      <c r="J238" s="5">
        <f t="shared" si="29"/>
        <v>7200</v>
      </c>
      <c r="K238" s="5">
        <f>_xlfn.XLOOKUP(C238,礼包中转!$I$6:$I$23,礼包中转!$H$6:$H$23)</f>
        <v>1502</v>
      </c>
      <c r="L238" s="5" t="str">
        <f>_xlfn.XLOOKUP(C238,礼包中转!$I$6:$I$23,礼包中转!$L$6:$L$23,"[]")</f>
        <v>[{"ItemId":70002,"Num":125}]</v>
      </c>
      <c r="M238" s="26" t="str">
        <f>_xlfn.XLOOKUP(C238,礼包中转!$I$6:$I$23,礼包中转!$M$6:$M$23,"[]")</f>
        <v>[{"ItemId":50002,"Num":2400},{"ItemId":50004,"Num":200000},{"ItemId":50005,"Num":1250}]</v>
      </c>
    </row>
    <row r="239" spans="1:13" x14ac:dyDescent="0.15">
      <c r="A239" s="5">
        <f t="shared" si="27"/>
        <v>80130105</v>
      </c>
      <c r="B239" s="5">
        <f>B238+1</f>
        <v>80130105</v>
      </c>
      <c r="C239" s="5" t="s">
        <v>171</v>
      </c>
      <c r="D239" s="5" t="str">
        <f>条件中转!R150</f>
        <v>{"ConditionType":8,"Param":[100]}</v>
      </c>
      <c r="E239" s="5" t="str">
        <f>_xlfn.XLOOKUP(C239,礼包中转!$I$6:$I$23,礼包中转!$G$6:$G$23)</f>
        <v>[0,40]</v>
      </c>
      <c r="F239" s="5">
        <f>_xlfn.XLOOKUP(C239,礼包中转!$I$6:$I$23,礼包中转!$E$6:$E$23)</f>
        <v>300</v>
      </c>
      <c r="G239" s="5" t="str">
        <f>_xlfn.XLOOKUP(C239,礼包中转!$I$6:$I$23,礼包中转!$D$6:$D$23)</f>
        <v>PushEverythingBagDesc1502</v>
      </c>
      <c r="H239" s="5" t="str">
        <f>_xlfn.XLOOKUP(C239,礼包中转!$I$6:$I$23,礼包中转!$F$6:$F$23)</f>
        <v>PushEverythingBag1502</v>
      </c>
      <c r="I239" s="5">
        <v>800</v>
      </c>
      <c r="J239" s="5">
        <f t="shared" si="29"/>
        <v>7200</v>
      </c>
      <c r="K239" s="5">
        <f>_xlfn.XLOOKUP(C239,礼包中转!$I$6:$I$23,礼包中转!$H$6:$H$23)</f>
        <v>1502</v>
      </c>
      <c r="L239" s="5" t="str">
        <f>_xlfn.XLOOKUP(C239,礼包中转!$I$6:$I$23,礼包中转!$L$6:$L$23,"[]")</f>
        <v>[{"ItemId":70002,"Num":125}]</v>
      </c>
      <c r="M239" s="26" t="str">
        <f>_xlfn.XLOOKUP(C239,礼包中转!$I$6:$I$23,礼包中转!$M$6:$M$23,"[]")</f>
        <v>[{"ItemId":50002,"Num":2400},{"ItemId":50004,"Num":200000},{"ItemId":50005,"Num":1250}]</v>
      </c>
    </row>
    <row r="240" spans="1:13" x14ac:dyDescent="0.15">
      <c r="A240" s="5">
        <f t="shared" si="27"/>
        <v>80130106</v>
      </c>
      <c r="B240" s="5">
        <f t="shared" ref="B240:B244" si="32">B239+1</f>
        <v>80130106</v>
      </c>
      <c r="C240" s="5" t="s">
        <v>154</v>
      </c>
      <c r="D240" s="5" t="str">
        <f>条件中转!R151</f>
        <v>{"ConditionType":8,"Param":[120]}</v>
      </c>
      <c r="E240" s="5" t="str">
        <f>_xlfn.XLOOKUP(C240,礼包中转!$I$6:$I$23,礼包中转!$G$6:$G$23)</f>
        <v>[0,40]</v>
      </c>
      <c r="F240" s="5">
        <f>_xlfn.XLOOKUP(C240,礼包中转!$I$6:$I$23,礼包中转!$E$6:$E$23)</f>
        <v>300</v>
      </c>
      <c r="G240" s="5" t="str">
        <f>_xlfn.XLOOKUP(C240,礼包中转!$I$6:$I$23,礼包中转!$D$6:$D$23)</f>
        <v>PushEverythingBagDesc1502</v>
      </c>
      <c r="H240" s="5" t="str">
        <f>_xlfn.XLOOKUP(C240,礼包中转!$I$6:$I$23,礼包中转!$F$6:$F$23)</f>
        <v>PushEverythingBag1502</v>
      </c>
      <c r="I240" s="5">
        <v>800</v>
      </c>
      <c r="J240" s="5">
        <f t="shared" si="29"/>
        <v>7200</v>
      </c>
      <c r="K240" s="5">
        <f>_xlfn.XLOOKUP(C240,礼包中转!$I$6:$I$23,礼包中转!$H$6:$H$23)</f>
        <v>1502</v>
      </c>
      <c r="L240" s="5" t="str">
        <f>_xlfn.XLOOKUP(C240,礼包中转!$I$6:$I$23,礼包中转!$L$6:$L$23,"[]")</f>
        <v>[{"ItemId":70002,"Num":125}]</v>
      </c>
      <c r="M240" s="26" t="str">
        <f>_xlfn.XLOOKUP(C240,礼包中转!$I$6:$I$23,礼包中转!$M$6:$M$23,"[]")</f>
        <v>[{"ItemId":50002,"Num":2400},{"ItemId":50004,"Num":200000},{"ItemId":50005,"Num":1250}]</v>
      </c>
    </row>
    <row r="241" spans="1:13" x14ac:dyDescent="0.15">
      <c r="A241" s="5">
        <f t="shared" si="27"/>
        <v>80130107</v>
      </c>
      <c r="B241" s="5">
        <f t="shared" si="32"/>
        <v>80130107</v>
      </c>
      <c r="C241" s="5" t="s">
        <v>154</v>
      </c>
      <c r="D241" s="5" t="str">
        <f>条件中转!R152</f>
        <v>{"ConditionType":8,"Param":[140]}</v>
      </c>
      <c r="E241" s="5" t="str">
        <f>_xlfn.XLOOKUP(C241,礼包中转!$I$6:$I$23,礼包中转!$G$6:$G$23)</f>
        <v>[0,40]</v>
      </c>
      <c r="F241" s="5">
        <f>_xlfn.XLOOKUP(C241,礼包中转!$I$6:$I$23,礼包中转!$E$6:$E$23)</f>
        <v>300</v>
      </c>
      <c r="G241" s="5" t="str">
        <f>_xlfn.XLOOKUP(C241,礼包中转!$I$6:$I$23,礼包中转!$D$6:$D$23)</f>
        <v>PushEverythingBagDesc1502</v>
      </c>
      <c r="H241" s="5" t="str">
        <f>_xlfn.XLOOKUP(C241,礼包中转!$I$6:$I$23,礼包中转!$F$6:$F$23)</f>
        <v>PushEverythingBag1502</v>
      </c>
      <c r="I241" s="5">
        <v>800</v>
      </c>
      <c r="J241" s="5">
        <f t="shared" si="29"/>
        <v>7200</v>
      </c>
      <c r="K241" s="5">
        <f>_xlfn.XLOOKUP(C241,礼包中转!$I$6:$I$23,礼包中转!$H$6:$H$23)</f>
        <v>1502</v>
      </c>
      <c r="L241" s="5" t="str">
        <f>_xlfn.XLOOKUP(C241,礼包中转!$I$6:$I$23,礼包中转!$L$6:$L$23,"[]")</f>
        <v>[{"ItemId":70002,"Num":125}]</v>
      </c>
      <c r="M241" s="26" t="str">
        <f>_xlfn.XLOOKUP(C241,礼包中转!$I$6:$I$23,礼包中转!$M$6:$M$23,"[]")</f>
        <v>[{"ItemId":50002,"Num":2400},{"ItemId":50004,"Num":200000},{"ItemId":50005,"Num":1250}]</v>
      </c>
    </row>
    <row r="242" spans="1:13" x14ac:dyDescent="0.15">
      <c r="A242" s="5">
        <f t="shared" si="27"/>
        <v>80130108</v>
      </c>
      <c r="B242" s="5">
        <f t="shared" si="32"/>
        <v>80130108</v>
      </c>
      <c r="C242" s="5" t="s">
        <v>154</v>
      </c>
      <c r="D242" s="5" t="str">
        <f>条件中转!R153</f>
        <v>{"ConditionType":8,"Param":[160]}</v>
      </c>
      <c r="E242" s="5" t="str">
        <f>_xlfn.XLOOKUP(C242,礼包中转!$I$6:$I$23,礼包中转!$G$6:$G$23)</f>
        <v>[0,40]</v>
      </c>
      <c r="F242" s="5">
        <f>_xlfn.XLOOKUP(C242,礼包中转!$I$6:$I$23,礼包中转!$E$6:$E$23)</f>
        <v>300</v>
      </c>
      <c r="G242" s="5" t="str">
        <f>_xlfn.XLOOKUP(C242,礼包中转!$I$6:$I$23,礼包中转!$D$6:$D$23)</f>
        <v>PushEverythingBagDesc1502</v>
      </c>
      <c r="H242" s="5" t="str">
        <f>_xlfn.XLOOKUP(C242,礼包中转!$I$6:$I$23,礼包中转!$F$6:$F$23)</f>
        <v>PushEverythingBag1502</v>
      </c>
      <c r="I242" s="5">
        <v>800</v>
      </c>
      <c r="J242" s="5">
        <f t="shared" si="29"/>
        <v>7200</v>
      </c>
      <c r="K242" s="5">
        <f>_xlfn.XLOOKUP(C242,礼包中转!$I$6:$I$23,礼包中转!$H$6:$H$23)</f>
        <v>1502</v>
      </c>
      <c r="L242" s="5" t="str">
        <f>_xlfn.XLOOKUP(C242,礼包中转!$I$6:$I$23,礼包中转!$L$6:$L$23,"[]")</f>
        <v>[{"ItemId":70002,"Num":125}]</v>
      </c>
      <c r="M242" s="26" t="str">
        <f>_xlfn.XLOOKUP(C242,礼包中转!$I$6:$I$23,礼包中转!$M$6:$M$23,"[]")</f>
        <v>[{"ItemId":50002,"Num":2400},{"ItemId":50004,"Num":200000},{"ItemId":50005,"Num":1250}]</v>
      </c>
    </row>
    <row r="243" spans="1:13" x14ac:dyDescent="0.15">
      <c r="A243" s="5">
        <f t="shared" si="27"/>
        <v>80130109</v>
      </c>
      <c r="B243" s="5">
        <f t="shared" si="32"/>
        <v>80130109</v>
      </c>
      <c r="C243" s="5" t="s">
        <v>154</v>
      </c>
      <c r="D243" s="5" t="str">
        <f>条件中转!R154</f>
        <v>{"ConditionType":8,"Param":[180]}</v>
      </c>
      <c r="E243" s="5" t="str">
        <f>_xlfn.XLOOKUP(C243,礼包中转!$I$6:$I$23,礼包中转!$G$6:$G$23)</f>
        <v>[0,40]</v>
      </c>
      <c r="F243" s="5">
        <f>_xlfn.XLOOKUP(C243,礼包中转!$I$6:$I$23,礼包中转!$E$6:$E$23)</f>
        <v>300</v>
      </c>
      <c r="G243" s="5" t="str">
        <f>_xlfn.XLOOKUP(C243,礼包中转!$I$6:$I$23,礼包中转!$D$6:$D$23)</f>
        <v>PushEverythingBagDesc1502</v>
      </c>
      <c r="H243" s="5" t="str">
        <f>_xlfn.XLOOKUP(C243,礼包中转!$I$6:$I$23,礼包中转!$F$6:$F$23)</f>
        <v>PushEverythingBag1502</v>
      </c>
      <c r="I243" s="5">
        <v>800</v>
      </c>
      <c r="J243" s="5">
        <f t="shared" si="29"/>
        <v>7200</v>
      </c>
      <c r="K243" s="5">
        <f>_xlfn.XLOOKUP(C243,礼包中转!$I$6:$I$23,礼包中转!$H$6:$H$23)</f>
        <v>1502</v>
      </c>
      <c r="L243" s="5" t="str">
        <f>_xlfn.XLOOKUP(C243,礼包中转!$I$6:$I$23,礼包中转!$L$6:$L$23,"[]")</f>
        <v>[{"ItemId":70002,"Num":125}]</v>
      </c>
      <c r="M243" s="26" t="str">
        <f>_xlfn.XLOOKUP(C243,礼包中转!$I$6:$I$23,礼包中转!$M$6:$M$23,"[]")</f>
        <v>[{"ItemId":50002,"Num":2400},{"ItemId":50004,"Num":200000},{"ItemId":50005,"Num":1250}]</v>
      </c>
    </row>
    <row r="244" spans="1:13" x14ac:dyDescent="0.15">
      <c r="A244" s="5">
        <f t="shared" si="27"/>
        <v>80130110</v>
      </c>
      <c r="B244" s="5">
        <f t="shared" si="32"/>
        <v>80130110</v>
      </c>
      <c r="C244" s="5" t="s">
        <v>154</v>
      </c>
      <c r="D244" s="5" t="str">
        <f>条件中转!R155</f>
        <v>{"ConditionType":8,"Param":[200]}</v>
      </c>
      <c r="E244" s="5" t="str">
        <f>_xlfn.XLOOKUP(C244,礼包中转!$I$6:$I$23,礼包中转!$G$6:$G$23)</f>
        <v>[0,40]</v>
      </c>
      <c r="F244" s="5">
        <f>_xlfn.XLOOKUP(C244,礼包中转!$I$6:$I$23,礼包中转!$E$6:$E$23)</f>
        <v>300</v>
      </c>
      <c r="G244" s="5" t="str">
        <f>_xlfn.XLOOKUP(C244,礼包中转!$I$6:$I$23,礼包中转!$D$6:$D$23)</f>
        <v>PushEverythingBagDesc1502</v>
      </c>
      <c r="H244" s="5" t="str">
        <f>_xlfn.XLOOKUP(C244,礼包中转!$I$6:$I$23,礼包中转!$F$6:$F$23)</f>
        <v>PushEverythingBag1502</v>
      </c>
      <c r="I244" s="5">
        <v>800</v>
      </c>
      <c r="J244" s="5">
        <f t="shared" si="29"/>
        <v>7200</v>
      </c>
      <c r="K244" s="5">
        <f>_xlfn.XLOOKUP(C244,礼包中转!$I$6:$I$23,礼包中转!$H$6:$H$23)</f>
        <v>1502</v>
      </c>
      <c r="L244" s="5" t="str">
        <f>_xlfn.XLOOKUP(C244,礼包中转!$I$6:$I$23,礼包中转!$L$6:$L$23,"[]")</f>
        <v>[{"ItemId":70002,"Num":125}]</v>
      </c>
      <c r="M244" s="26" t="str">
        <f>_xlfn.XLOOKUP(C244,礼包中转!$I$6:$I$23,礼包中转!$M$6:$M$23,"[]")</f>
        <v>[{"ItemId":50002,"Num":2400},{"ItemId":50004,"Num":200000},{"ItemId":50005,"Num":1250}]</v>
      </c>
    </row>
    <row r="245" spans="1:13" x14ac:dyDescent="0.15">
      <c r="A245" s="5">
        <f t="shared" si="27"/>
        <v>80150301</v>
      </c>
      <c r="B245" s="5">
        <f>8*10000000+K245*100+1</f>
        <v>80150301</v>
      </c>
      <c r="C245" s="5" t="s">
        <v>172</v>
      </c>
      <c r="D245" s="5" t="str">
        <f>D238</f>
        <v>{"ConditionType":8,"Param":[80]}</v>
      </c>
      <c r="E245" s="5" t="str">
        <f>_xlfn.XLOOKUP(C245,礼包中转!$I$6:$I$23,礼包中转!$G$6:$G$23)</f>
        <v>[40,-1]</v>
      </c>
      <c r="F245" s="5">
        <f>_xlfn.XLOOKUP(C245,礼包中转!$I$6:$I$23,礼包中转!$E$6:$E$23)</f>
        <v>300</v>
      </c>
      <c r="G245" s="5" t="str">
        <f>_xlfn.XLOOKUP(C245,礼包中转!$I$6:$I$23,礼包中转!$D$6:$D$23)</f>
        <v>PushEverythingBagDesc1503</v>
      </c>
      <c r="H245" s="5" t="str">
        <f>_xlfn.XLOOKUP(C245,礼包中转!$I$6:$I$23,礼包中转!$F$6:$F$23)</f>
        <v>PushEverythingBag1503</v>
      </c>
      <c r="I245" s="5">
        <v>800</v>
      </c>
      <c r="J245" s="5">
        <f t="shared" si="29"/>
        <v>7200</v>
      </c>
      <c r="K245" s="5">
        <f>_xlfn.XLOOKUP(C245,礼包中转!$I$6:$I$23,礼包中转!$H$6:$H$23)</f>
        <v>1503</v>
      </c>
      <c r="L245" s="5" t="str">
        <f>_xlfn.XLOOKUP(C245,礼包中转!$I$6:$I$23,礼包中转!$L$6:$L$23,"[]")</f>
        <v>[{"ItemId":70002,"Num":250}]</v>
      </c>
      <c r="M245" s="26" t="str">
        <f>_xlfn.XLOOKUP(C245,礼包中转!$I$6:$I$23,礼包中转!$M$6:$M$23,"[]")</f>
        <v>[{"ItemId":50002,"Num":4800},{"ItemId":50004,"Num":500000},{"ItemId":50005,"Num":2500}]</v>
      </c>
    </row>
    <row r="246" spans="1:13" x14ac:dyDescent="0.15">
      <c r="A246" s="5">
        <f t="shared" si="27"/>
        <v>80150302</v>
      </c>
      <c r="B246" s="5">
        <f>B245+1</f>
        <v>80150302</v>
      </c>
      <c r="C246" s="5" t="s">
        <v>172</v>
      </c>
      <c r="D246" s="5" t="str">
        <f t="shared" ref="D246:D251" si="33">D239</f>
        <v>{"ConditionType":8,"Param":[100]}</v>
      </c>
      <c r="E246" s="5" t="str">
        <f>_xlfn.XLOOKUP(C246,礼包中转!$I$6:$I$23,礼包中转!$G$6:$G$23)</f>
        <v>[40,-1]</v>
      </c>
      <c r="F246" s="5">
        <f>_xlfn.XLOOKUP(C246,礼包中转!$I$6:$I$23,礼包中转!$E$6:$E$23)</f>
        <v>300</v>
      </c>
      <c r="G246" s="5" t="str">
        <f>_xlfn.XLOOKUP(C246,礼包中转!$I$6:$I$23,礼包中转!$D$6:$D$23)</f>
        <v>PushEverythingBagDesc1503</v>
      </c>
      <c r="H246" s="5" t="str">
        <f>_xlfn.XLOOKUP(C246,礼包中转!$I$6:$I$23,礼包中转!$F$6:$F$23)</f>
        <v>PushEverythingBag1503</v>
      </c>
      <c r="I246" s="5">
        <v>800</v>
      </c>
      <c r="J246" s="5">
        <f t="shared" si="29"/>
        <v>7200</v>
      </c>
      <c r="K246" s="5">
        <f>_xlfn.XLOOKUP(C246,礼包中转!$I$6:$I$23,礼包中转!$H$6:$H$23)</f>
        <v>1503</v>
      </c>
      <c r="L246" s="5" t="str">
        <f>_xlfn.XLOOKUP(C246,礼包中转!$I$6:$I$23,礼包中转!$L$6:$L$23,"[]")</f>
        <v>[{"ItemId":70002,"Num":250}]</v>
      </c>
      <c r="M246" s="26" t="str">
        <f>_xlfn.XLOOKUP(C246,礼包中转!$I$6:$I$23,礼包中转!$M$6:$M$23,"[]")</f>
        <v>[{"ItemId":50002,"Num":4800},{"ItemId":50004,"Num":500000},{"ItemId":50005,"Num":2500}]</v>
      </c>
    </row>
    <row r="247" spans="1:13" x14ac:dyDescent="0.15">
      <c r="A247" s="5">
        <f t="shared" si="27"/>
        <v>80150303</v>
      </c>
      <c r="B247" s="5">
        <f t="shared" ref="B247:B251" si="34">B246+1</f>
        <v>80150303</v>
      </c>
      <c r="C247" s="5" t="s">
        <v>155</v>
      </c>
      <c r="D247" s="5" t="str">
        <f t="shared" si="33"/>
        <v>{"ConditionType":8,"Param":[120]}</v>
      </c>
      <c r="E247" s="5" t="str">
        <f>_xlfn.XLOOKUP(C247,礼包中转!$I$6:$I$23,礼包中转!$G$6:$G$23)</f>
        <v>[40,-1]</v>
      </c>
      <c r="F247" s="5">
        <f>_xlfn.XLOOKUP(C247,礼包中转!$I$6:$I$23,礼包中转!$E$6:$E$23)</f>
        <v>300</v>
      </c>
      <c r="G247" s="5" t="str">
        <f>_xlfn.XLOOKUP(C247,礼包中转!$I$6:$I$23,礼包中转!$D$6:$D$23)</f>
        <v>PushEverythingBagDesc1503</v>
      </c>
      <c r="H247" s="5" t="str">
        <f>_xlfn.XLOOKUP(C247,礼包中转!$I$6:$I$23,礼包中转!$F$6:$F$23)</f>
        <v>PushEverythingBag1503</v>
      </c>
      <c r="I247" s="5">
        <v>800</v>
      </c>
      <c r="J247" s="5">
        <f t="shared" si="29"/>
        <v>7200</v>
      </c>
      <c r="K247" s="5">
        <f>_xlfn.XLOOKUP(C247,礼包中转!$I$6:$I$23,礼包中转!$H$6:$H$23)</f>
        <v>1503</v>
      </c>
      <c r="L247" s="5" t="str">
        <f>_xlfn.XLOOKUP(C247,礼包中转!$I$6:$I$23,礼包中转!$L$6:$L$23,"[]")</f>
        <v>[{"ItemId":70002,"Num":250}]</v>
      </c>
      <c r="M247" s="26" t="str">
        <f>_xlfn.XLOOKUP(C247,礼包中转!$I$6:$I$23,礼包中转!$M$6:$M$23,"[]")</f>
        <v>[{"ItemId":50002,"Num":4800},{"ItemId":50004,"Num":500000},{"ItemId":50005,"Num":2500}]</v>
      </c>
    </row>
    <row r="248" spans="1:13" x14ac:dyDescent="0.15">
      <c r="A248" s="5">
        <f t="shared" si="27"/>
        <v>80150304</v>
      </c>
      <c r="B248" s="5">
        <f t="shared" si="34"/>
        <v>80150304</v>
      </c>
      <c r="C248" s="5" t="s">
        <v>155</v>
      </c>
      <c r="D248" s="5" t="str">
        <f t="shared" si="33"/>
        <v>{"ConditionType":8,"Param":[140]}</v>
      </c>
      <c r="E248" s="5" t="str">
        <f>_xlfn.XLOOKUP(C248,礼包中转!$I$6:$I$23,礼包中转!$G$6:$G$23)</f>
        <v>[40,-1]</v>
      </c>
      <c r="F248" s="5">
        <f>_xlfn.XLOOKUP(C248,礼包中转!$I$6:$I$23,礼包中转!$E$6:$E$23)</f>
        <v>300</v>
      </c>
      <c r="G248" s="5" t="str">
        <f>_xlfn.XLOOKUP(C248,礼包中转!$I$6:$I$23,礼包中转!$D$6:$D$23)</f>
        <v>PushEverythingBagDesc1503</v>
      </c>
      <c r="H248" s="5" t="str">
        <f>_xlfn.XLOOKUP(C248,礼包中转!$I$6:$I$23,礼包中转!$F$6:$F$23)</f>
        <v>PushEverythingBag1503</v>
      </c>
      <c r="I248" s="5">
        <v>800</v>
      </c>
      <c r="J248" s="5">
        <f t="shared" si="29"/>
        <v>7200</v>
      </c>
      <c r="K248" s="5">
        <f>_xlfn.XLOOKUP(C248,礼包中转!$I$6:$I$23,礼包中转!$H$6:$H$23)</f>
        <v>1503</v>
      </c>
      <c r="L248" s="5" t="str">
        <f>_xlfn.XLOOKUP(C248,礼包中转!$I$6:$I$23,礼包中转!$L$6:$L$23,"[]")</f>
        <v>[{"ItemId":70002,"Num":250}]</v>
      </c>
      <c r="M248" s="26" t="str">
        <f>_xlfn.XLOOKUP(C248,礼包中转!$I$6:$I$23,礼包中转!$M$6:$M$23,"[]")</f>
        <v>[{"ItemId":50002,"Num":4800},{"ItemId":50004,"Num":500000},{"ItemId":50005,"Num":2500}]</v>
      </c>
    </row>
    <row r="249" spans="1:13" x14ac:dyDescent="0.15">
      <c r="A249" s="5">
        <f t="shared" si="27"/>
        <v>80150305</v>
      </c>
      <c r="B249" s="5">
        <f t="shared" si="34"/>
        <v>80150305</v>
      </c>
      <c r="C249" s="5" t="s">
        <v>155</v>
      </c>
      <c r="D249" s="5" t="str">
        <f t="shared" si="33"/>
        <v>{"ConditionType":8,"Param":[160]}</v>
      </c>
      <c r="E249" s="5" t="str">
        <f>_xlfn.XLOOKUP(C249,礼包中转!$I$6:$I$23,礼包中转!$G$6:$G$23)</f>
        <v>[40,-1]</v>
      </c>
      <c r="F249" s="5">
        <f>_xlfn.XLOOKUP(C249,礼包中转!$I$6:$I$23,礼包中转!$E$6:$E$23)</f>
        <v>300</v>
      </c>
      <c r="G249" s="5" t="str">
        <f>_xlfn.XLOOKUP(C249,礼包中转!$I$6:$I$23,礼包中转!$D$6:$D$23)</f>
        <v>PushEverythingBagDesc1503</v>
      </c>
      <c r="H249" s="5" t="str">
        <f>_xlfn.XLOOKUP(C249,礼包中转!$I$6:$I$23,礼包中转!$F$6:$F$23)</f>
        <v>PushEverythingBag1503</v>
      </c>
      <c r="I249" s="5">
        <v>800</v>
      </c>
      <c r="J249" s="5">
        <f t="shared" si="29"/>
        <v>7200</v>
      </c>
      <c r="K249" s="5">
        <f>_xlfn.XLOOKUP(C249,礼包中转!$I$6:$I$23,礼包中转!$H$6:$H$23)</f>
        <v>1503</v>
      </c>
      <c r="L249" s="5" t="str">
        <f>_xlfn.XLOOKUP(C249,礼包中转!$I$6:$I$23,礼包中转!$L$6:$L$23,"[]")</f>
        <v>[{"ItemId":70002,"Num":250}]</v>
      </c>
      <c r="M249" s="26" t="str">
        <f>_xlfn.XLOOKUP(C249,礼包中转!$I$6:$I$23,礼包中转!$M$6:$M$23,"[]")</f>
        <v>[{"ItemId":50002,"Num":4800},{"ItemId":50004,"Num":500000},{"ItemId":50005,"Num":2500}]</v>
      </c>
    </row>
    <row r="250" spans="1:13" x14ac:dyDescent="0.15">
      <c r="A250" s="5">
        <f t="shared" si="27"/>
        <v>80150306</v>
      </c>
      <c r="B250" s="5">
        <f t="shared" si="34"/>
        <v>80150306</v>
      </c>
      <c r="C250" s="5" t="s">
        <v>155</v>
      </c>
      <c r="D250" s="5" t="str">
        <f t="shared" si="33"/>
        <v>{"ConditionType":8,"Param":[180]}</v>
      </c>
      <c r="E250" s="5" t="str">
        <f>_xlfn.XLOOKUP(C250,礼包中转!$I$6:$I$23,礼包中转!$G$6:$G$23)</f>
        <v>[40,-1]</v>
      </c>
      <c r="F250" s="5">
        <f>_xlfn.XLOOKUP(C250,礼包中转!$I$6:$I$23,礼包中转!$E$6:$E$23)</f>
        <v>300</v>
      </c>
      <c r="G250" s="5" t="str">
        <f>_xlfn.XLOOKUP(C250,礼包中转!$I$6:$I$23,礼包中转!$D$6:$D$23)</f>
        <v>PushEverythingBagDesc1503</v>
      </c>
      <c r="H250" s="5" t="str">
        <f>_xlfn.XLOOKUP(C250,礼包中转!$I$6:$I$23,礼包中转!$F$6:$F$23)</f>
        <v>PushEverythingBag1503</v>
      </c>
      <c r="I250" s="5">
        <v>800</v>
      </c>
      <c r="J250" s="5">
        <f t="shared" si="29"/>
        <v>7200</v>
      </c>
      <c r="K250" s="5">
        <f>_xlfn.XLOOKUP(C250,礼包中转!$I$6:$I$23,礼包中转!$H$6:$H$23)</f>
        <v>1503</v>
      </c>
      <c r="L250" s="5" t="str">
        <f>_xlfn.XLOOKUP(C250,礼包中转!$I$6:$I$23,礼包中转!$L$6:$L$23,"[]")</f>
        <v>[{"ItemId":70002,"Num":250}]</v>
      </c>
      <c r="M250" s="26" t="str">
        <f>_xlfn.XLOOKUP(C250,礼包中转!$I$6:$I$23,礼包中转!$M$6:$M$23,"[]")</f>
        <v>[{"ItemId":50002,"Num":4800},{"ItemId":50004,"Num":500000},{"ItemId":50005,"Num":2500}]</v>
      </c>
    </row>
    <row r="251" spans="1:13" x14ac:dyDescent="0.15">
      <c r="A251" s="5">
        <f t="shared" si="27"/>
        <v>80150307</v>
      </c>
      <c r="B251" s="5">
        <f t="shared" si="34"/>
        <v>80150307</v>
      </c>
      <c r="C251" s="5" t="s">
        <v>155</v>
      </c>
      <c r="D251" s="5" t="str">
        <f t="shared" si="33"/>
        <v>{"ConditionType":8,"Param":[200]}</v>
      </c>
      <c r="E251" s="5" t="str">
        <f>_xlfn.XLOOKUP(C251,礼包中转!$I$6:$I$23,礼包中转!$G$6:$G$23)</f>
        <v>[40,-1]</v>
      </c>
      <c r="F251" s="5">
        <f>_xlfn.XLOOKUP(C251,礼包中转!$I$6:$I$23,礼包中转!$E$6:$E$23)</f>
        <v>300</v>
      </c>
      <c r="G251" s="5" t="str">
        <f>_xlfn.XLOOKUP(C251,礼包中转!$I$6:$I$23,礼包中转!$D$6:$D$23)</f>
        <v>PushEverythingBagDesc1503</v>
      </c>
      <c r="H251" s="5" t="str">
        <f>_xlfn.XLOOKUP(C251,礼包中转!$I$6:$I$23,礼包中转!$F$6:$F$23)</f>
        <v>PushEverythingBag1503</v>
      </c>
      <c r="I251" s="5">
        <v>800</v>
      </c>
      <c r="J251" s="5">
        <f t="shared" si="29"/>
        <v>7200</v>
      </c>
      <c r="K251" s="5">
        <f>_xlfn.XLOOKUP(C251,礼包中转!$I$6:$I$23,礼包中转!$H$6:$H$23)</f>
        <v>1503</v>
      </c>
      <c r="L251" s="5" t="str">
        <f>_xlfn.XLOOKUP(C251,礼包中转!$I$6:$I$23,礼包中转!$L$6:$L$23,"[]")</f>
        <v>[{"ItemId":70002,"Num":250}]</v>
      </c>
      <c r="M251" s="26" t="str">
        <f>_xlfn.XLOOKUP(C251,礼包中转!$I$6:$I$23,礼包中转!$M$6:$M$23,"[]")</f>
        <v>[{"ItemId":50002,"Num":4800},{"ItemId":50004,"Num":500000},{"ItemId":50005,"Num":2500}]</v>
      </c>
    </row>
    <row r="252" spans="1:13" x14ac:dyDescent="0.15">
      <c r="A252" s="11" t="s">
        <v>184</v>
      </c>
      <c r="B252" s="10"/>
      <c r="C252" s="10"/>
      <c r="D252" s="10"/>
      <c r="E252" s="10"/>
      <c r="F252" s="10"/>
      <c r="G252" s="10"/>
      <c r="H252" s="10"/>
      <c r="I252" s="10"/>
      <c r="J252" s="4"/>
      <c r="K252" s="4"/>
      <c r="L252" s="4"/>
      <c r="M252" s="4"/>
    </row>
    <row r="253" spans="1:13" x14ac:dyDescent="0.15">
      <c r="A253" s="11" t="s">
        <v>185</v>
      </c>
      <c r="B253" s="10"/>
      <c r="C253" s="10"/>
      <c r="D253" s="10"/>
      <c r="E253" s="10"/>
      <c r="F253" s="10"/>
      <c r="G253" s="10"/>
      <c r="H253" s="10"/>
      <c r="I253" s="10"/>
      <c r="J253" s="4"/>
      <c r="K253" s="4"/>
      <c r="L253" s="4"/>
      <c r="M253" s="4"/>
    </row>
    <row r="254" spans="1:13" x14ac:dyDescent="0.15">
      <c r="A254" s="5">
        <f>IF(D254=$D$255,"//"&amp;B254,B254)</f>
        <v>270130101</v>
      </c>
      <c r="B254" s="5">
        <f>27*10000000+K254*100+1</f>
        <v>270130101</v>
      </c>
      <c r="C254" s="5" t="s">
        <v>149</v>
      </c>
      <c r="D254" s="5" t="str">
        <f>条件中转!R174</f>
        <v>{"ConditionType":26,"Param":[50201,50201]}</v>
      </c>
      <c r="E254" s="5" t="str">
        <f>_xlfn.XLOOKUP(C254,礼包中转!$I$6:$I$23,礼包中转!$G$6:$G$23)</f>
        <v>[0,40]</v>
      </c>
      <c r="F254" s="5">
        <f>_xlfn.XLOOKUP(C254,礼包中转!$I$6:$I$23,礼包中转!$E$6:$E$23)</f>
        <v>100</v>
      </c>
      <c r="G254" s="5" t="str">
        <f>_xlfn.XLOOKUP(C254,礼包中转!$I$6:$I$23,礼包中转!$D$6:$D$23)</f>
        <v>PushEverythingBagDesc1301</v>
      </c>
      <c r="H254" s="5" t="str">
        <f>_xlfn.XLOOKUP(C254,礼包中转!$I$6:$I$23,礼包中转!$F$6:$F$23)</f>
        <v>PushEverythingBag1301</v>
      </c>
      <c r="I254" s="5">
        <v>800</v>
      </c>
      <c r="J254" s="5">
        <f>60*60*2</f>
        <v>7200</v>
      </c>
      <c r="K254" s="5">
        <f>_xlfn.XLOOKUP(C254,礼包中转!$I$6:$I$23,礼包中转!$H$6:$H$23)</f>
        <v>1301</v>
      </c>
      <c r="L254" s="5" t="str">
        <f>_xlfn.XLOOKUP(C254,礼包中转!$I$6:$I$23,礼包中转!$L$6:$L$23,"[]")</f>
        <v>[{"ItemId":10002,"Num":10}]</v>
      </c>
      <c r="M254" s="26" t="str">
        <f>_xlfn.XLOOKUP(C254,礼包中转!$I$6:$I$23,礼包中转!$M$6:$M$23,"[]")</f>
        <v>[{"ItemId":20002,"Num":60},{"ItemId":50002,"Num":1200},{"ItemId":50004,"Num":100000},{"ItemId":50005,"Num":570}]</v>
      </c>
    </row>
    <row r="255" spans="1:13" x14ac:dyDescent="0.15">
      <c r="A255" s="5" t="str">
        <f t="shared" ref="A255:A298" si="35">IF(D255=$D$255,"//"&amp;B255,B255)</f>
        <v>//270130102</v>
      </c>
      <c r="B255" s="5">
        <f>B254+1</f>
        <v>270130102</v>
      </c>
      <c r="C255" s="5" t="s">
        <v>149</v>
      </c>
      <c r="D255" s="5" t="str">
        <f>条件中转!R175</f>
        <v>{"ConditionType":26,"Param":[]}</v>
      </c>
      <c r="E255" s="5" t="str">
        <f>_xlfn.XLOOKUP(C255,礼包中转!$I$6:$I$23,礼包中转!$G$6:$G$23)</f>
        <v>[0,40]</v>
      </c>
      <c r="F255" s="5">
        <f>_xlfn.XLOOKUP(C255,礼包中转!$I$6:$I$23,礼包中转!$E$6:$E$23)</f>
        <v>100</v>
      </c>
      <c r="G255" s="5" t="str">
        <f>_xlfn.XLOOKUP(C255,礼包中转!$I$6:$I$23,礼包中转!$D$6:$D$23)</f>
        <v>PushEverythingBagDesc1301</v>
      </c>
      <c r="H255" s="5" t="str">
        <f>_xlfn.XLOOKUP(C255,礼包中转!$I$6:$I$23,礼包中转!$F$6:$F$23)</f>
        <v>PushEverythingBag1301</v>
      </c>
      <c r="I255" s="5">
        <v>800</v>
      </c>
      <c r="J255" s="5">
        <f>60*60*2</f>
        <v>7200</v>
      </c>
      <c r="K255" s="5">
        <f>_xlfn.XLOOKUP(C255,礼包中转!$I$6:$I$23,礼包中转!$H$6:$H$23)</f>
        <v>1301</v>
      </c>
      <c r="L255" s="5" t="str">
        <f>_xlfn.XLOOKUP(C255,礼包中转!$I$6:$I$23,礼包中转!$L$6:$L$23,"[]")</f>
        <v>[{"ItemId":10002,"Num":10}]</v>
      </c>
      <c r="M255" s="26" t="str">
        <f>_xlfn.XLOOKUP(C255,礼包中转!$I$6:$I$23,礼包中转!$M$6:$M$23,"[]")</f>
        <v>[{"ItemId":20002,"Num":60},{"ItemId":50002,"Num":1200},{"ItemId":50004,"Num":100000},{"ItemId":50005,"Num":570}]</v>
      </c>
    </row>
    <row r="256" spans="1:13" x14ac:dyDescent="0.15">
      <c r="A256" s="5">
        <f t="shared" si="35"/>
        <v>270130103</v>
      </c>
      <c r="B256" s="5">
        <f>B255+1</f>
        <v>270130103</v>
      </c>
      <c r="C256" s="5" t="s">
        <v>149</v>
      </c>
      <c r="D256" s="5" t="str">
        <f>条件中转!R176</f>
        <v>{"ConditionType":26,"Param":[50203,50203]}</v>
      </c>
      <c r="E256" s="5" t="str">
        <f>_xlfn.XLOOKUP(C256,礼包中转!$I$6:$I$23,礼包中转!$G$6:$G$23)</f>
        <v>[0,40]</v>
      </c>
      <c r="F256" s="5">
        <f>_xlfn.XLOOKUP(C256,礼包中转!$I$6:$I$23,礼包中转!$E$6:$E$23)</f>
        <v>100</v>
      </c>
      <c r="G256" s="5" t="str">
        <f>_xlfn.XLOOKUP(C256,礼包中转!$I$6:$I$23,礼包中转!$D$6:$D$23)</f>
        <v>PushEverythingBagDesc1301</v>
      </c>
      <c r="H256" s="5" t="str">
        <f>_xlfn.XLOOKUP(C256,礼包中转!$I$6:$I$23,礼包中转!$F$6:$F$23)</f>
        <v>PushEverythingBag1301</v>
      </c>
      <c r="I256" s="5">
        <v>800</v>
      </c>
      <c r="J256" s="5">
        <f t="shared" ref="J256:J298" si="36">60*60*2</f>
        <v>7200</v>
      </c>
      <c r="K256" s="5">
        <f>_xlfn.XLOOKUP(C256,礼包中转!$I$6:$I$23,礼包中转!$H$6:$H$23)</f>
        <v>1301</v>
      </c>
      <c r="L256" s="5" t="str">
        <f>_xlfn.XLOOKUP(C256,礼包中转!$I$6:$I$23,礼包中转!$L$6:$L$23,"[]")</f>
        <v>[{"ItemId":10002,"Num":10}]</v>
      </c>
      <c r="M256" s="26" t="str">
        <f>_xlfn.XLOOKUP(C256,礼包中转!$I$6:$I$23,礼包中转!$M$6:$M$23,"[]")</f>
        <v>[{"ItemId":20002,"Num":60},{"ItemId":50002,"Num":1200},{"ItemId":50004,"Num":100000},{"ItemId":50005,"Num":570}]</v>
      </c>
    </row>
    <row r="257" spans="1:13" x14ac:dyDescent="0.15">
      <c r="A257" s="5">
        <f t="shared" si="35"/>
        <v>270130301</v>
      </c>
      <c r="B257" s="5">
        <f>27*10000000+K257*100+1</f>
        <v>270130301</v>
      </c>
      <c r="C257" s="5" t="s">
        <v>168</v>
      </c>
      <c r="D257" s="5" t="str">
        <f>D254</f>
        <v>{"ConditionType":26,"Param":[50201,50201]}</v>
      </c>
      <c r="E257" s="5" t="str">
        <f>_xlfn.XLOOKUP(C257,礼包中转!$I$6:$I$23,礼包中转!$G$6:$G$23)</f>
        <v>[40,-1]</v>
      </c>
      <c r="F257" s="5">
        <f>_xlfn.XLOOKUP(C257,礼包中转!$I$6:$I$23,礼包中转!$E$6:$E$23)</f>
        <v>100</v>
      </c>
      <c r="G257" s="5" t="str">
        <f>_xlfn.XLOOKUP(C257,礼包中转!$I$6:$I$23,礼包中转!$D$6:$D$23)</f>
        <v>PushEverythingBagDesc1303</v>
      </c>
      <c r="H257" s="5" t="str">
        <f>_xlfn.XLOOKUP(C257,礼包中转!$I$6:$I$23,礼包中转!$F$6:$F$23)</f>
        <v>PushEverythingBag1303</v>
      </c>
      <c r="I257" s="5">
        <v>800</v>
      </c>
      <c r="J257" s="5">
        <f>60*60*2</f>
        <v>7200</v>
      </c>
      <c r="K257" s="5">
        <f>_xlfn.XLOOKUP(C257,礼包中转!$I$6:$I$23,礼包中转!$H$6:$H$23)</f>
        <v>1303</v>
      </c>
      <c r="L257" s="5" t="str">
        <f>_xlfn.XLOOKUP(C257,礼包中转!$I$6:$I$23,礼包中转!$L$6:$L$23,"[]")</f>
        <v>[{"ItemId":10002,"Num":75}]</v>
      </c>
      <c r="M257" s="26" t="str">
        <f>_xlfn.XLOOKUP(C257,礼包中转!$I$6:$I$23,礼包中转!$M$6:$M$23,"[]")</f>
        <v>[{"ItemId":30005,"Num":150},{"ItemId":50002,"Num":5400},{"ItemId":50004,"Num":500000},{"ItemId":50005,"Num":2500}]</v>
      </c>
    </row>
    <row r="258" spans="1:13" x14ac:dyDescent="0.15">
      <c r="A258" s="5" t="str">
        <f t="shared" si="35"/>
        <v>//270130302</v>
      </c>
      <c r="B258" s="5">
        <f>B257+1</f>
        <v>270130302</v>
      </c>
      <c r="C258" s="5" t="s">
        <v>168</v>
      </c>
      <c r="D258" s="5" t="str">
        <f t="shared" ref="D258:D259" si="37">D255</f>
        <v>{"ConditionType":26,"Param":[]}</v>
      </c>
      <c r="E258" s="5" t="str">
        <f>_xlfn.XLOOKUP(C258,礼包中转!$I$6:$I$23,礼包中转!$G$6:$G$23)</f>
        <v>[40,-1]</v>
      </c>
      <c r="F258" s="5">
        <f>_xlfn.XLOOKUP(C258,礼包中转!$I$6:$I$23,礼包中转!$E$6:$E$23)</f>
        <v>100</v>
      </c>
      <c r="G258" s="5" t="str">
        <f>_xlfn.XLOOKUP(C258,礼包中转!$I$6:$I$23,礼包中转!$D$6:$D$23)</f>
        <v>PushEverythingBagDesc1303</v>
      </c>
      <c r="H258" s="5" t="str">
        <f>_xlfn.XLOOKUP(C258,礼包中转!$I$6:$I$23,礼包中转!$F$6:$F$23)</f>
        <v>PushEverythingBag1303</v>
      </c>
      <c r="I258" s="5">
        <v>800</v>
      </c>
      <c r="J258" s="5">
        <f>60*60*2</f>
        <v>7200</v>
      </c>
      <c r="K258" s="5">
        <f>_xlfn.XLOOKUP(C258,礼包中转!$I$6:$I$23,礼包中转!$H$6:$H$23)</f>
        <v>1303</v>
      </c>
      <c r="L258" s="5" t="str">
        <f>_xlfn.XLOOKUP(C258,礼包中转!$I$6:$I$23,礼包中转!$L$6:$L$23,"[]")</f>
        <v>[{"ItemId":10002,"Num":75}]</v>
      </c>
      <c r="M258" s="26" t="str">
        <f>_xlfn.XLOOKUP(C258,礼包中转!$I$6:$I$23,礼包中转!$M$6:$M$23,"[]")</f>
        <v>[{"ItemId":30005,"Num":150},{"ItemId":50002,"Num":5400},{"ItemId":50004,"Num":500000},{"ItemId":50005,"Num":2500}]</v>
      </c>
    </row>
    <row r="259" spans="1:13" x14ac:dyDescent="0.15">
      <c r="A259" s="5">
        <f t="shared" si="35"/>
        <v>270130303</v>
      </c>
      <c r="B259" s="5">
        <f>B258+1</f>
        <v>270130303</v>
      </c>
      <c r="C259" s="5" t="s">
        <v>168</v>
      </c>
      <c r="D259" s="5" t="str">
        <f t="shared" si="37"/>
        <v>{"ConditionType":26,"Param":[50203,50203]}</v>
      </c>
      <c r="E259" s="5" t="str">
        <f>_xlfn.XLOOKUP(C259,礼包中转!$I$6:$I$23,礼包中转!$G$6:$G$23)</f>
        <v>[40,-1]</v>
      </c>
      <c r="F259" s="5">
        <f>_xlfn.XLOOKUP(C259,礼包中转!$I$6:$I$23,礼包中转!$E$6:$E$23)</f>
        <v>100</v>
      </c>
      <c r="G259" s="5" t="str">
        <f>_xlfn.XLOOKUP(C259,礼包中转!$I$6:$I$23,礼包中转!$D$6:$D$23)</f>
        <v>PushEverythingBagDesc1303</v>
      </c>
      <c r="H259" s="5" t="str">
        <f>_xlfn.XLOOKUP(C259,礼包中转!$I$6:$I$23,礼包中转!$F$6:$F$23)</f>
        <v>PushEverythingBag1303</v>
      </c>
      <c r="I259" s="5">
        <v>800</v>
      </c>
      <c r="J259" s="5">
        <f t="shared" si="36"/>
        <v>7200</v>
      </c>
      <c r="K259" s="5">
        <f>_xlfn.XLOOKUP(C259,礼包中转!$I$6:$I$23,礼包中转!$H$6:$H$23)</f>
        <v>1303</v>
      </c>
      <c r="L259" s="5" t="str">
        <f>_xlfn.XLOOKUP(C259,礼包中转!$I$6:$I$23,礼包中转!$L$6:$L$23,"[]")</f>
        <v>[{"ItemId":10002,"Num":75}]</v>
      </c>
      <c r="M259" s="26" t="str">
        <f>_xlfn.XLOOKUP(C259,礼包中转!$I$6:$I$23,礼包中转!$M$6:$M$23,"[]")</f>
        <v>[{"ItemId":30005,"Num":150},{"ItemId":50002,"Num":5400},{"ItemId":50004,"Num":500000},{"ItemId":50005,"Num":2500}]</v>
      </c>
    </row>
    <row r="260" spans="1:13" x14ac:dyDescent="0.15">
      <c r="A260" s="5" t="str">
        <f t="shared" si="35"/>
        <v>//270140101</v>
      </c>
      <c r="B260" s="5">
        <f>27*10000000+K260*100+1</f>
        <v>270140101</v>
      </c>
      <c r="C260" s="5" t="s">
        <v>150</v>
      </c>
      <c r="D260" s="5" t="str">
        <f>条件中转!R177</f>
        <v>{"ConditionType":26,"Param":[]}</v>
      </c>
      <c r="E260" s="5" t="str">
        <f>_xlfn.XLOOKUP(C260,礼包中转!$I$6:$I$23,礼包中转!$G$6:$G$23)</f>
        <v>[0,19]</v>
      </c>
      <c r="F260" s="5">
        <f>_xlfn.XLOOKUP(C260,礼包中转!$I$6:$I$23,礼包中转!$E$6:$E$23)</f>
        <v>200</v>
      </c>
      <c r="G260" s="5" t="str">
        <f>_xlfn.XLOOKUP(C260,礼包中转!$I$6:$I$23,礼包中转!$D$6:$D$23)</f>
        <v>PushEverythingBagDesc1401</v>
      </c>
      <c r="H260" s="5" t="str">
        <f>_xlfn.XLOOKUP(C260,礼包中转!$I$6:$I$23,礼包中转!$F$6:$F$23)</f>
        <v>PushEverythingBag1401</v>
      </c>
      <c r="I260" s="5">
        <v>800</v>
      </c>
      <c r="J260" s="5">
        <f t="shared" si="36"/>
        <v>7200</v>
      </c>
      <c r="K260" s="5">
        <f>_xlfn.XLOOKUP(C260,礼包中转!$I$6:$I$23,礼包中转!$H$6:$H$23)</f>
        <v>1401</v>
      </c>
      <c r="L260" s="5" t="str">
        <f>_xlfn.XLOOKUP(C260,礼包中转!$I$6:$I$23,礼包中转!$L$6:$L$23,"[]")</f>
        <v>[{"ItemId":10004,"Num":15}]</v>
      </c>
      <c r="M260" s="26" t="str">
        <f>_xlfn.XLOOKUP(C260,礼包中转!$I$6:$I$23,礼包中转!$M$6:$M$23,"[]")</f>
        <v>[{"ItemId":50002,"Num":900},{"ItemId":50004,"Num":100000},{"ItemId":50005,"Num":570}]</v>
      </c>
    </row>
    <row r="261" spans="1:13" x14ac:dyDescent="0.15">
      <c r="A261" s="5">
        <f t="shared" si="35"/>
        <v>270140102</v>
      </c>
      <c r="B261" s="5">
        <f t="shared" ref="B261:B292" si="38">B260+1</f>
        <v>270140102</v>
      </c>
      <c r="C261" s="5" t="s">
        <v>150</v>
      </c>
      <c r="D261" s="5" t="str">
        <f>条件中转!R178</f>
        <v>{"ConditionType":26,"Param":[50205,50205]}</v>
      </c>
      <c r="E261" s="5" t="str">
        <f>_xlfn.XLOOKUP(C261,礼包中转!$I$6:$I$23,礼包中转!$G$6:$G$23)</f>
        <v>[0,19]</v>
      </c>
      <c r="F261" s="5">
        <f>_xlfn.XLOOKUP(C261,礼包中转!$I$6:$I$23,礼包中转!$E$6:$E$23)</f>
        <v>200</v>
      </c>
      <c r="G261" s="5" t="str">
        <f>_xlfn.XLOOKUP(C261,礼包中转!$I$6:$I$23,礼包中转!$D$6:$D$23)</f>
        <v>PushEverythingBagDesc1401</v>
      </c>
      <c r="H261" s="5" t="str">
        <f>_xlfn.XLOOKUP(C261,礼包中转!$I$6:$I$23,礼包中转!$F$6:$F$23)</f>
        <v>PushEverythingBag1401</v>
      </c>
      <c r="I261" s="5">
        <v>800</v>
      </c>
      <c r="J261" s="5">
        <f t="shared" si="36"/>
        <v>7200</v>
      </c>
      <c r="K261" s="5">
        <f>_xlfn.XLOOKUP(C261,礼包中转!$I$6:$I$23,礼包中转!$H$6:$H$23)</f>
        <v>1401</v>
      </c>
      <c r="L261" s="5" t="str">
        <f>_xlfn.XLOOKUP(C261,礼包中转!$I$6:$I$23,礼包中转!$L$6:$L$23,"[]")</f>
        <v>[{"ItemId":10004,"Num":15}]</v>
      </c>
      <c r="M261" s="26" t="str">
        <f>_xlfn.XLOOKUP(C261,礼包中转!$I$6:$I$23,礼包中转!$M$6:$M$23,"[]")</f>
        <v>[{"ItemId":50002,"Num":900},{"ItemId":50004,"Num":100000},{"ItemId":50005,"Num":570}]</v>
      </c>
    </row>
    <row r="262" spans="1:13" x14ac:dyDescent="0.15">
      <c r="A262" s="5" t="str">
        <f t="shared" si="35"/>
        <v>//270140103</v>
      </c>
      <c r="B262" s="5">
        <f t="shared" si="38"/>
        <v>270140103</v>
      </c>
      <c r="C262" s="5" t="s">
        <v>150</v>
      </c>
      <c r="D262" s="5" t="str">
        <f>条件中转!R179</f>
        <v>{"ConditionType":26,"Param":[]}</v>
      </c>
      <c r="E262" s="5" t="str">
        <f>_xlfn.XLOOKUP(C262,礼包中转!$I$6:$I$23,礼包中转!$G$6:$G$23)</f>
        <v>[0,19]</v>
      </c>
      <c r="F262" s="5">
        <f>_xlfn.XLOOKUP(C262,礼包中转!$I$6:$I$23,礼包中转!$E$6:$E$23)</f>
        <v>200</v>
      </c>
      <c r="G262" s="5" t="str">
        <f>_xlfn.XLOOKUP(C262,礼包中转!$I$6:$I$23,礼包中转!$D$6:$D$23)</f>
        <v>PushEverythingBagDesc1401</v>
      </c>
      <c r="H262" s="5" t="str">
        <f>_xlfn.XLOOKUP(C262,礼包中转!$I$6:$I$23,礼包中转!$F$6:$F$23)</f>
        <v>PushEverythingBag1401</v>
      </c>
      <c r="I262" s="5">
        <v>800</v>
      </c>
      <c r="J262" s="5">
        <f t="shared" si="36"/>
        <v>7200</v>
      </c>
      <c r="K262" s="5">
        <f>_xlfn.XLOOKUP(C262,礼包中转!$I$6:$I$23,礼包中转!$H$6:$H$23)</f>
        <v>1401</v>
      </c>
      <c r="L262" s="5" t="str">
        <f>_xlfn.XLOOKUP(C262,礼包中转!$I$6:$I$23,礼包中转!$L$6:$L$23,"[]")</f>
        <v>[{"ItemId":10004,"Num":15}]</v>
      </c>
      <c r="M262" s="26" t="str">
        <f>_xlfn.XLOOKUP(C262,礼包中转!$I$6:$I$23,礼包中转!$M$6:$M$23,"[]")</f>
        <v>[{"ItemId":50002,"Num":900},{"ItemId":50004,"Num":100000},{"ItemId":50005,"Num":570}]</v>
      </c>
    </row>
    <row r="263" spans="1:13" x14ac:dyDescent="0.15">
      <c r="A263" s="5" t="str">
        <f t="shared" si="35"/>
        <v>//270140201</v>
      </c>
      <c r="B263" s="5">
        <f>27*10000000+K263*100+1</f>
        <v>270140201</v>
      </c>
      <c r="C263" s="5" t="s">
        <v>169</v>
      </c>
      <c r="D263" s="5" t="str">
        <f>D260</f>
        <v>{"ConditionType":26,"Param":[]}</v>
      </c>
      <c r="E263" s="5" t="str">
        <f>_xlfn.XLOOKUP(C263,礼包中转!$I$6:$I$23,礼包中转!$G$6:$G$23)</f>
        <v>[19,40]</v>
      </c>
      <c r="F263" s="5">
        <f>_xlfn.XLOOKUP(C263,礼包中转!$I$6:$I$23,礼包中转!$E$6:$E$23)</f>
        <v>200</v>
      </c>
      <c r="G263" s="5" t="str">
        <f>_xlfn.XLOOKUP(C263,礼包中转!$I$6:$I$23,礼包中转!$D$6:$D$23)</f>
        <v>PushEverythingBagDesc1402</v>
      </c>
      <c r="H263" s="5" t="str">
        <f>_xlfn.XLOOKUP(C263,礼包中转!$I$6:$I$23,礼包中转!$F$6:$F$23)</f>
        <v>PushEverythingBag1402</v>
      </c>
      <c r="I263" s="5">
        <v>800</v>
      </c>
      <c r="J263" s="5">
        <f t="shared" si="36"/>
        <v>7200</v>
      </c>
      <c r="K263" s="5">
        <f>_xlfn.XLOOKUP(C263,礼包中转!$I$6:$I$23,礼包中转!$H$6:$H$23)</f>
        <v>1402</v>
      </c>
      <c r="L263" s="5" t="str">
        <f>_xlfn.XLOOKUP(C263,礼包中转!$I$6:$I$23,礼包中转!$L$6:$L$23,"[]")</f>
        <v>[{"ItemId":10004,"Num":30}]</v>
      </c>
      <c r="M263" s="26" t="str">
        <f>_xlfn.XLOOKUP(C263,礼包中转!$I$6:$I$23,礼包中转!$M$6:$M$23,"[]")</f>
        <v>[{"ItemId":50002,"Num":2400},{"ItemId":50004,"Num":200000},{"ItemId":50005,"Num":1250}]</v>
      </c>
    </row>
    <row r="264" spans="1:13" x14ac:dyDescent="0.15">
      <c r="A264" s="5">
        <f t="shared" si="35"/>
        <v>270140202</v>
      </c>
      <c r="B264" s="5">
        <f t="shared" ref="B264:B265" si="39">B263+1</f>
        <v>270140202</v>
      </c>
      <c r="C264" s="5" t="s">
        <v>169</v>
      </c>
      <c r="D264" s="5" t="str">
        <f t="shared" ref="D264:D268" si="40">D261</f>
        <v>{"ConditionType":26,"Param":[50205,50205]}</v>
      </c>
      <c r="E264" s="5" t="str">
        <f>_xlfn.XLOOKUP(C264,礼包中转!$I$6:$I$23,礼包中转!$G$6:$G$23)</f>
        <v>[19,40]</v>
      </c>
      <c r="F264" s="5">
        <f>_xlfn.XLOOKUP(C264,礼包中转!$I$6:$I$23,礼包中转!$E$6:$E$23)</f>
        <v>200</v>
      </c>
      <c r="G264" s="5" t="str">
        <f>_xlfn.XLOOKUP(C264,礼包中转!$I$6:$I$23,礼包中转!$D$6:$D$23)</f>
        <v>PushEverythingBagDesc1402</v>
      </c>
      <c r="H264" s="5" t="str">
        <f>_xlfn.XLOOKUP(C264,礼包中转!$I$6:$I$23,礼包中转!$F$6:$F$23)</f>
        <v>PushEverythingBag1402</v>
      </c>
      <c r="I264" s="5">
        <v>800</v>
      </c>
      <c r="J264" s="5">
        <f t="shared" si="36"/>
        <v>7200</v>
      </c>
      <c r="K264" s="5">
        <f>_xlfn.XLOOKUP(C264,礼包中转!$I$6:$I$23,礼包中转!$H$6:$H$23)</f>
        <v>1402</v>
      </c>
      <c r="L264" s="5" t="str">
        <f>_xlfn.XLOOKUP(C264,礼包中转!$I$6:$I$23,礼包中转!$L$6:$L$23,"[]")</f>
        <v>[{"ItemId":10004,"Num":30}]</v>
      </c>
      <c r="M264" s="26" t="str">
        <f>_xlfn.XLOOKUP(C264,礼包中转!$I$6:$I$23,礼包中转!$M$6:$M$23,"[]")</f>
        <v>[{"ItemId":50002,"Num":2400},{"ItemId":50004,"Num":200000},{"ItemId":50005,"Num":1250}]</v>
      </c>
    </row>
    <row r="265" spans="1:13" x14ac:dyDescent="0.15">
      <c r="A265" s="5" t="str">
        <f t="shared" si="35"/>
        <v>//270140203</v>
      </c>
      <c r="B265" s="5">
        <f t="shared" si="39"/>
        <v>270140203</v>
      </c>
      <c r="C265" s="5" t="s">
        <v>169</v>
      </c>
      <c r="D265" s="5" t="str">
        <f t="shared" si="40"/>
        <v>{"ConditionType":26,"Param":[]}</v>
      </c>
      <c r="E265" s="5" t="str">
        <f>_xlfn.XLOOKUP(C265,礼包中转!$I$6:$I$23,礼包中转!$G$6:$G$23)</f>
        <v>[19,40]</v>
      </c>
      <c r="F265" s="5">
        <f>_xlfn.XLOOKUP(C265,礼包中转!$I$6:$I$23,礼包中转!$E$6:$E$23)</f>
        <v>200</v>
      </c>
      <c r="G265" s="5" t="str">
        <f>_xlfn.XLOOKUP(C265,礼包中转!$I$6:$I$23,礼包中转!$D$6:$D$23)</f>
        <v>PushEverythingBagDesc1402</v>
      </c>
      <c r="H265" s="5" t="str">
        <f>_xlfn.XLOOKUP(C265,礼包中转!$I$6:$I$23,礼包中转!$F$6:$F$23)</f>
        <v>PushEverythingBag1402</v>
      </c>
      <c r="I265" s="5">
        <v>800</v>
      </c>
      <c r="J265" s="5">
        <f t="shared" si="36"/>
        <v>7200</v>
      </c>
      <c r="K265" s="5">
        <f>_xlfn.XLOOKUP(C265,礼包中转!$I$6:$I$23,礼包中转!$H$6:$H$23)</f>
        <v>1402</v>
      </c>
      <c r="L265" s="5" t="str">
        <f>_xlfn.XLOOKUP(C265,礼包中转!$I$6:$I$23,礼包中转!$L$6:$L$23,"[]")</f>
        <v>[{"ItemId":10004,"Num":30}]</v>
      </c>
      <c r="M265" s="26" t="str">
        <f>_xlfn.XLOOKUP(C265,礼包中转!$I$6:$I$23,礼包中转!$M$6:$M$23,"[]")</f>
        <v>[{"ItemId":50002,"Num":2400},{"ItemId":50004,"Num":200000},{"ItemId":50005,"Num":1250}]</v>
      </c>
    </row>
    <row r="266" spans="1:13" x14ac:dyDescent="0.15">
      <c r="A266" s="5" t="str">
        <f t="shared" si="35"/>
        <v>//270140301</v>
      </c>
      <c r="B266" s="5">
        <f>27*10000000+K266*100+1</f>
        <v>270140301</v>
      </c>
      <c r="C266" s="5" t="s">
        <v>170</v>
      </c>
      <c r="D266" s="5" t="str">
        <f t="shared" si="40"/>
        <v>{"ConditionType":26,"Param":[]}</v>
      </c>
      <c r="E266" s="5" t="str">
        <f>_xlfn.XLOOKUP(C266,礼包中转!$I$6:$I$23,礼包中转!$G$6:$G$23)</f>
        <v>[40,-1]</v>
      </c>
      <c r="F266" s="5">
        <f>_xlfn.XLOOKUP(C266,礼包中转!$I$6:$I$23,礼包中转!$E$6:$E$23)</f>
        <v>200</v>
      </c>
      <c r="G266" s="5" t="str">
        <f>_xlfn.XLOOKUP(C266,礼包中转!$I$6:$I$23,礼包中转!$D$6:$D$23)</f>
        <v>PushEverythingBagDesc1403</v>
      </c>
      <c r="H266" s="5" t="str">
        <f>_xlfn.XLOOKUP(C266,礼包中转!$I$6:$I$23,礼包中转!$F$6:$F$23)</f>
        <v>PushEverythingBag1403</v>
      </c>
      <c r="I266" s="5">
        <v>800</v>
      </c>
      <c r="J266" s="5">
        <f t="shared" si="36"/>
        <v>7200</v>
      </c>
      <c r="K266" s="5">
        <f>_xlfn.XLOOKUP(C266,礼包中转!$I$6:$I$23,礼包中转!$H$6:$H$23)</f>
        <v>1403</v>
      </c>
      <c r="L266" s="5" t="str">
        <f>_xlfn.XLOOKUP(C266,礼包中转!$I$6:$I$23,礼包中转!$L$6:$L$23,"[]")</f>
        <v>[{"ItemId":10004,"Num":65}]</v>
      </c>
      <c r="M266" s="26" t="str">
        <f>_xlfn.XLOOKUP(C266,礼包中转!$I$6:$I$23,礼包中转!$M$6:$M$23,"[]")</f>
        <v>[{"ItemId":50002,"Num":4800},{"ItemId":50004,"Num":500000},{"ItemId":50005,"Num":2500}]</v>
      </c>
    </row>
    <row r="267" spans="1:13" x14ac:dyDescent="0.15">
      <c r="A267" s="5">
        <f t="shared" si="35"/>
        <v>270140302</v>
      </c>
      <c r="B267" s="5">
        <f t="shared" ref="B267:B268" si="41">B266+1</f>
        <v>270140302</v>
      </c>
      <c r="C267" s="5" t="s">
        <v>170</v>
      </c>
      <c r="D267" s="5" t="str">
        <f t="shared" si="40"/>
        <v>{"ConditionType":26,"Param":[50205,50205]}</v>
      </c>
      <c r="E267" s="5" t="str">
        <f>_xlfn.XLOOKUP(C267,礼包中转!$I$6:$I$23,礼包中转!$G$6:$G$23)</f>
        <v>[40,-1]</v>
      </c>
      <c r="F267" s="5">
        <f>_xlfn.XLOOKUP(C267,礼包中转!$I$6:$I$23,礼包中转!$E$6:$E$23)</f>
        <v>200</v>
      </c>
      <c r="G267" s="5" t="str">
        <f>_xlfn.XLOOKUP(C267,礼包中转!$I$6:$I$23,礼包中转!$D$6:$D$23)</f>
        <v>PushEverythingBagDesc1403</v>
      </c>
      <c r="H267" s="5" t="str">
        <f>_xlfn.XLOOKUP(C267,礼包中转!$I$6:$I$23,礼包中转!$F$6:$F$23)</f>
        <v>PushEverythingBag1403</v>
      </c>
      <c r="I267" s="5">
        <v>800</v>
      </c>
      <c r="J267" s="5">
        <f t="shared" si="36"/>
        <v>7200</v>
      </c>
      <c r="K267" s="5">
        <f>_xlfn.XLOOKUP(C267,礼包中转!$I$6:$I$23,礼包中转!$H$6:$H$23)</f>
        <v>1403</v>
      </c>
      <c r="L267" s="5" t="str">
        <f>_xlfn.XLOOKUP(C267,礼包中转!$I$6:$I$23,礼包中转!$L$6:$L$23,"[]")</f>
        <v>[{"ItemId":10004,"Num":65}]</v>
      </c>
      <c r="M267" s="26" t="str">
        <f>_xlfn.XLOOKUP(C267,礼包中转!$I$6:$I$23,礼包中转!$M$6:$M$23,"[]")</f>
        <v>[{"ItemId":50002,"Num":4800},{"ItemId":50004,"Num":500000},{"ItemId":50005,"Num":2500}]</v>
      </c>
    </row>
    <row r="268" spans="1:13" x14ac:dyDescent="0.15">
      <c r="A268" s="5" t="str">
        <f t="shared" si="35"/>
        <v>//270140303</v>
      </c>
      <c r="B268" s="5">
        <f t="shared" si="41"/>
        <v>270140303</v>
      </c>
      <c r="C268" s="5" t="s">
        <v>170</v>
      </c>
      <c r="D268" s="5" t="str">
        <f t="shared" si="40"/>
        <v>{"ConditionType":26,"Param":[]}</v>
      </c>
      <c r="E268" s="5" t="str">
        <f>_xlfn.XLOOKUP(C268,礼包中转!$I$6:$I$23,礼包中转!$G$6:$G$23)</f>
        <v>[40,-1]</v>
      </c>
      <c r="F268" s="5">
        <f>_xlfn.XLOOKUP(C268,礼包中转!$I$6:$I$23,礼包中转!$E$6:$E$23)</f>
        <v>200</v>
      </c>
      <c r="G268" s="5" t="str">
        <f>_xlfn.XLOOKUP(C268,礼包中转!$I$6:$I$23,礼包中转!$D$6:$D$23)</f>
        <v>PushEverythingBagDesc1403</v>
      </c>
      <c r="H268" s="5" t="str">
        <f>_xlfn.XLOOKUP(C268,礼包中转!$I$6:$I$23,礼包中转!$F$6:$F$23)</f>
        <v>PushEverythingBag1403</v>
      </c>
      <c r="I268" s="5">
        <v>800</v>
      </c>
      <c r="J268" s="5">
        <f t="shared" si="36"/>
        <v>7200</v>
      </c>
      <c r="K268" s="5">
        <f>_xlfn.XLOOKUP(C268,礼包中转!$I$6:$I$23,礼包中转!$H$6:$H$23)</f>
        <v>1403</v>
      </c>
      <c r="L268" s="5" t="str">
        <f>_xlfn.XLOOKUP(C268,礼包中转!$I$6:$I$23,礼包中转!$L$6:$L$23,"[]")</f>
        <v>[{"ItemId":10004,"Num":65}]</v>
      </c>
      <c r="M268" s="26" t="str">
        <f>_xlfn.XLOOKUP(C268,礼包中转!$I$6:$I$23,礼包中转!$M$6:$M$23,"[]")</f>
        <v>[{"ItemId":50002,"Num":4800},{"ItemId":50004,"Num":500000},{"ItemId":50005,"Num":2500}]</v>
      </c>
    </row>
    <row r="269" spans="1:13" x14ac:dyDescent="0.15">
      <c r="A269" s="5">
        <f t="shared" si="35"/>
        <v>270130104</v>
      </c>
      <c r="B269" s="5">
        <f>B256+1</f>
        <v>270130104</v>
      </c>
      <c r="C269" s="5" t="s">
        <v>175</v>
      </c>
      <c r="D269" s="5" t="str">
        <f>条件中转!R180</f>
        <v>{"ConditionType":26,"Param":[50301,50301]}</v>
      </c>
      <c r="E269" s="5" t="str">
        <f>_xlfn.XLOOKUP(C269,礼包中转!$I$6:$I$23,礼包中转!$G$6:$G$23)</f>
        <v>[0,40]</v>
      </c>
      <c r="F269" s="5">
        <f>_xlfn.XLOOKUP(C269,礼包中转!$I$6:$I$23,礼包中转!$E$6:$E$23)</f>
        <v>100</v>
      </c>
      <c r="G269" s="5" t="str">
        <f>_xlfn.XLOOKUP(C269,礼包中转!$I$6:$I$23,礼包中转!$D$6:$D$23)</f>
        <v>PushEverythingBagDesc1301</v>
      </c>
      <c r="H269" s="5" t="str">
        <f>_xlfn.XLOOKUP(C269,礼包中转!$I$6:$I$23,礼包中转!$F$6:$F$23)</f>
        <v>PushEverythingBag1301</v>
      </c>
      <c r="I269" s="5">
        <v>800</v>
      </c>
      <c r="J269" s="5">
        <f t="shared" si="36"/>
        <v>7200</v>
      </c>
      <c r="K269" s="5">
        <f>_xlfn.XLOOKUP(C269,礼包中转!$I$6:$I$23,礼包中转!$H$6:$H$23)</f>
        <v>1301</v>
      </c>
      <c r="L269" s="5" t="str">
        <f>_xlfn.XLOOKUP(C269,礼包中转!$I$6:$I$23,礼包中转!$L$6:$L$23,"[]")</f>
        <v>[{"ItemId":10002,"Num":10}]</v>
      </c>
      <c r="M269" s="26" t="str">
        <f>_xlfn.XLOOKUP(C269,礼包中转!$I$6:$I$23,礼包中转!$M$6:$M$23,"[]")</f>
        <v>[{"ItemId":20002,"Num":60},{"ItemId":50002,"Num":1200},{"ItemId":50004,"Num":100000},{"ItemId":50005,"Num":570}]</v>
      </c>
    </row>
    <row r="270" spans="1:13" x14ac:dyDescent="0.15">
      <c r="A270" s="5" t="str">
        <f t="shared" si="35"/>
        <v>//270130105</v>
      </c>
      <c r="B270" s="5">
        <f t="shared" si="38"/>
        <v>270130105</v>
      </c>
      <c r="C270" s="5" t="s">
        <v>175</v>
      </c>
      <c r="D270" s="5" t="str">
        <f>条件中转!R181</f>
        <v>{"ConditionType":26,"Param":[]}</v>
      </c>
      <c r="E270" s="5" t="str">
        <f>_xlfn.XLOOKUP(C270,礼包中转!$I$6:$I$23,礼包中转!$G$6:$G$23)</f>
        <v>[0,40]</v>
      </c>
      <c r="F270" s="5">
        <f>_xlfn.XLOOKUP(C270,礼包中转!$I$6:$I$23,礼包中转!$E$6:$E$23)</f>
        <v>100</v>
      </c>
      <c r="G270" s="5" t="str">
        <f>_xlfn.XLOOKUP(C270,礼包中转!$I$6:$I$23,礼包中转!$D$6:$D$23)</f>
        <v>PushEverythingBagDesc1301</v>
      </c>
      <c r="H270" s="5" t="str">
        <f>_xlfn.XLOOKUP(C270,礼包中转!$I$6:$I$23,礼包中转!$F$6:$F$23)</f>
        <v>PushEverythingBag1301</v>
      </c>
      <c r="I270" s="5">
        <v>800</v>
      </c>
      <c r="J270" s="5">
        <f t="shared" si="36"/>
        <v>7200</v>
      </c>
      <c r="K270" s="5">
        <f>_xlfn.XLOOKUP(C270,礼包中转!$I$6:$I$23,礼包中转!$H$6:$H$23)</f>
        <v>1301</v>
      </c>
      <c r="L270" s="5" t="str">
        <f>_xlfn.XLOOKUP(C270,礼包中转!$I$6:$I$23,礼包中转!$L$6:$L$23,"[]")</f>
        <v>[{"ItemId":10002,"Num":10}]</v>
      </c>
      <c r="M270" s="26" t="str">
        <f>_xlfn.XLOOKUP(C270,礼包中转!$I$6:$I$23,礼包中转!$M$6:$M$23,"[]")</f>
        <v>[{"ItemId":20002,"Num":60},{"ItemId":50002,"Num":1200},{"ItemId":50004,"Num":100000},{"ItemId":50005,"Num":570}]</v>
      </c>
    </row>
    <row r="271" spans="1:13" x14ac:dyDescent="0.15">
      <c r="A271" s="5">
        <f t="shared" si="35"/>
        <v>270130106</v>
      </c>
      <c r="B271" s="5">
        <f t="shared" si="38"/>
        <v>270130106</v>
      </c>
      <c r="C271" s="5" t="s">
        <v>175</v>
      </c>
      <c r="D271" s="5" t="str">
        <f>条件中转!R182</f>
        <v>{"ConditionType":26,"Param":[50303,50303]}</v>
      </c>
      <c r="E271" s="5" t="str">
        <f>_xlfn.XLOOKUP(C271,礼包中转!$I$6:$I$23,礼包中转!$G$6:$G$23)</f>
        <v>[0,40]</v>
      </c>
      <c r="F271" s="5">
        <f>_xlfn.XLOOKUP(C271,礼包中转!$I$6:$I$23,礼包中转!$E$6:$E$23)</f>
        <v>100</v>
      </c>
      <c r="G271" s="5" t="str">
        <f>_xlfn.XLOOKUP(C271,礼包中转!$I$6:$I$23,礼包中转!$D$6:$D$23)</f>
        <v>PushEverythingBagDesc1301</v>
      </c>
      <c r="H271" s="5" t="str">
        <f>_xlfn.XLOOKUP(C271,礼包中转!$I$6:$I$23,礼包中转!$F$6:$F$23)</f>
        <v>PushEverythingBag1301</v>
      </c>
      <c r="I271" s="5">
        <v>800</v>
      </c>
      <c r="J271" s="5">
        <f t="shared" si="36"/>
        <v>7200</v>
      </c>
      <c r="K271" s="5">
        <f>_xlfn.XLOOKUP(C271,礼包中转!$I$6:$I$23,礼包中转!$H$6:$H$23)</f>
        <v>1301</v>
      </c>
      <c r="L271" s="5" t="str">
        <f>_xlfn.XLOOKUP(C271,礼包中转!$I$6:$I$23,礼包中转!$L$6:$L$23,"[]")</f>
        <v>[{"ItemId":10002,"Num":10}]</v>
      </c>
      <c r="M271" s="26" t="str">
        <f>_xlfn.XLOOKUP(C271,礼包中转!$I$6:$I$23,礼包中转!$M$6:$M$23,"[]")</f>
        <v>[{"ItemId":20002,"Num":60},{"ItemId":50002,"Num":1200},{"ItemId":50004,"Num":100000},{"ItemId":50005,"Num":570}]</v>
      </c>
    </row>
    <row r="272" spans="1:13" x14ac:dyDescent="0.15">
      <c r="A272" s="5">
        <f t="shared" si="35"/>
        <v>270130304</v>
      </c>
      <c r="B272" s="5">
        <f>B259+1</f>
        <v>270130304</v>
      </c>
      <c r="C272" s="5" t="s">
        <v>168</v>
      </c>
      <c r="D272" s="5" t="str">
        <f>D269</f>
        <v>{"ConditionType":26,"Param":[50301,50301]}</v>
      </c>
      <c r="E272" s="5" t="str">
        <f>_xlfn.XLOOKUP(C272,礼包中转!$I$6:$I$23,礼包中转!$G$6:$G$23)</f>
        <v>[40,-1]</v>
      </c>
      <c r="F272" s="5">
        <f>_xlfn.XLOOKUP(C272,礼包中转!$I$6:$I$23,礼包中转!$E$6:$E$23)</f>
        <v>100</v>
      </c>
      <c r="G272" s="5" t="str">
        <f>_xlfn.XLOOKUP(C272,礼包中转!$I$6:$I$23,礼包中转!$D$6:$D$23)</f>
        <v>PushEverythingBagDesc1303</v>
      </c>
      <c r="H272" s="5" t="str">
        <f>_xlfn.XLOOKUP(C272,礼包中转!$I$6:$I$23,礼包中转!$F$6:$F$23)</f>
        <v>PushEverythingBag1303</v>
      </c>
      <c r="I272" s="5">
        <v>800</v>
      </c>
      <c r="J272" s="5">
        <f>60*60*2</f>
        <v>7200</v>
      </c>
      <c r="K272" s="5">
        <f>_xlfn.XLOOKUP(C272,礼包中转!$I$6:$I$23,礼包中转!$H$6:$H$23)</f>
        <v>1303</v>
      </c>
      <c r="L272" s="5" t="str">
        <f>_xlfn.XLOOKUP(C272,礼包中转!$I$6:$I$23,礼包中转!$L$6:$L$23,"[]")</f>
        <v>[{"ItemId":10002,"Num":75}]</v>
      </c>
      <c r="M272" s="26" t="str">
        <f>_xlfn.XLOOKUP(C272,礼包中转!$I$6:$I$23,礼包中转!$M$6:$M$23,"[]")</f>
        <v>[{"ItemId":30005,"Num":150},{"ItemId":50002,"Num":5400},{"ItemId":50004,"Num":500000},{"ItemId":50005,"Num":2500}]</v>
      </c>
    </row>
    <row r="273" spans="1:13" x14ac:dyDescent="0.15">
      <c r="A273" s="5" t="str">
        <f t="shared" si="35"/>
        <v>//270130305</v>
      </c>
      <c r="B273" s="5">
        <f>B272+1</f>
        <v>270130305</v>
      </c>
      <c r="C273" s="5" t="s">
        <v>168</v>
      </c>
      <c r="D273" s="5" t="str">
        <f t="shared" ref="D273:D274" si="42">D270</f>
        <v>{"ConditionType":26,"Param":[]}</v>
      </c>
      <c r="E273" s="5" t="str">
        <f>_xlfn.XLOOKUP(C273,礼包中转!$I$6:$I$23,礼包中转!$G$6:$G$23)</f>
        <v>[40,-1]</v>
      </c>
      <c r="F273" s="5">
        <f>_xlfn.XLOOKUP(C273,礼包中转!$I$6:$I$23,礼包中转!$E$6:$E$23)</f>
        <v>100</v>
      </c>
      <c r="G273" s="5" t="str">
        <f>_xlfn.XLOOKUP(C273,礼包中转!$I$6:$I$23,礼包中转!$D$6:$D$23)</f>
        <v>PushEverythingBagDesc1303</v>
      </c>
      <c r="H273" s="5" t="str">
        <f>_xlfn.XLOOKUP(C273,礼包中转!$I$6:$I$23,礼包中转!$F$6:$F$23)</f>
        <v>PushEverythingBag1303</v>
      </c>
      <c r="I273" s="5">
        <v>800</v>
      </c>
      <c r="J273" s="5">
        <f>60*60*2</f>
        <v>7200</v>
      </c>
      <c r="K273" s="5">
        <f>_xlfn.XLOOKUP(C273,礼包中转!$I$6:$I$23,礼包中转!$H$6:$H$23)</f>
        <v>1303</v>
      </c>
      <c r="L273" s="5" t="str">
        <f>_xlfn.XLOOKUP(C273,礼包中转!$I$6:$I$23,礼包中转!$L$6:$L$23,"[]")</f>
        <v>[{"ItemId":10002,"Num":75}]</v>
      </c>
      <c r="M273" s="26" t="str">
        <f>_xlfn.XLOOKUP(C273,礼包中转!$I$6:$I$23,礼包中转!$M$6:$M$23,"[]")</f>
        <v>[{"ItemId":30005,"Num":150},{"ItemId":50002,"Num":5400},{"ItemId":50004,"Num":500000},{"ItemId":50005,"Num":2500}]</v>
      </c>
    </row>
    <row r="274" spans="1:13" x14ac:dyDescent="0.15">
      <c r="A274" s="5">
        <f t="shared" si="35"/>
        <v>270130306</v>
      </c>
      <c r="B274" s="5">
        <f>B273+1</f>
        <v>270130306</v>
      </c>
      <c r="C274" s="5" t="s">
        <v>168</v>
      </c>
      <c r="D274" s="5" t="str">
        <f t="shared" si="42"/>
        <v>{"ConditionType":26,"Param":[50303,50303]}</v>
      </c>
      <c r="E274" s="5" t="str">
        <f>_xlfn.XLOOKUP(C274,礼包中转!$I$6:$I$23,礼包中转!$G$6:$G$23)</f>
        <v>[40,-1]</v>
      </c>
      <c r="F274" s="5">
        <f>_xlfn.XLOOKUP(C274,礼包中转!$I$6:$I$23,礼包中转!$E$6:$E$23)</f>
        <v>100</v>
      </c>
      <c r="G274" s="5" t="str">
        <f>_xlfn.XLOOKUP(C274,礼包中转!$I$6:$I$23,礼包中转!$D$6:$D$23)</f>
        <v>PushEverythingBagDesc1303</v>
      </c>
      <c r="H274" s="5" t="str">
        <f>_xlfn.XLOOKUP(C274,礼包中转!$I$6:$I$23,礼包中转!$F$6:$F$23)</f>
        <v>PushEverythingBag1303</v>
      </c>
      <c r="I274" s="5">
        <v>800</v>
      </c>
      <c r="J274" s="5">
        <f t="shared" si="36"/>
        <v>7200</v>
      </c>
      <c r="K274" s="5">
        <f>_xlfn.XLOOKUP(C274,礼包中转!$I$6:$I$23,礼包中转!$H$6:$H$23)</f>
        <v>1303</v>
      </c>
      <c r="L274" s="5" t="str">
        <f>_xlfn.XLOOKUP(C274,礼包中转!$I$6:$I$23,礼包中转!$L$6:$L$23,"[]")</f>
        <v>[{"ItemId":10002,"Num":75}]</v>
      </c>
      <c r="M274" s="26" t="str">
        <f>_xlfn.XLOOKUP(C274,礼包中转!$I$6:$I$23,礼包中转!$M$6:$M$23,"[]")</f>
        <v>[{"ItemId":30005,"Num":150},{"ItemId":50002,"Num":5400},{"ItemId":50004,"Num":500000},{"ItemId":50005,"Num":2500}]</v>
      </c>
    </row>
    <row r="275" spans="1:13" x14ac:dyDescent="0.15">
      <c r="A275" s="5" t="str">
        <f t="shared" si="35"/>
        <v>//270140104</v>
      </c>
      <c r="B275" s="5">
        <f>B262+1</f>
        <v>270140104</v>
      </c>
      <c r="C275" s="5" t="s">
        <v>150</v>
      </c>
      <c r="D275" s="5" t="str">
        <f>条件中转!R183</f>
        <v>{"ConditionType":26,"Param":[]}</v>
      </c>
      <c r="E275" s="5" t="str">
        <f>_xlfn.XLOOKUP(C275,礼包中转!$I$6:$I$23,礼包中转!$G$6:$G$23)</f>
        <v>[0,19]</v>
      </c>
      <c r="F275" s="5">
        <f>_xlfn.XLOOKUP(C275,礼包中转!$I$6:$I$23,礼包中转!$E$6:$E$23)</f>
        <v>200</v>
      </c>
      <c r="G275" s="5" t="str">
        <f>_xlfn.XLOOKUP(C275,礼包中转!$I$6:$I$23,礼包中转!$D$6:$D$23)</f>
        <v>PushEverythingBagDesc1401</v>
      </c>
      <c r="H275" s="5" t="str">
        <f>_xlfn.XLOOKUP(C275,礼包中转!$I$6:$I$23,礼包中转!$F$6:$F$23)</f>
        <v>PushEverythingBag1401</v>
      </c>
      <c r="I275" s="5">
        <v>800</v>
      </c>
      <c r="J275" s="5">
        <f t="shared" si="36"/>
        <v>7200</v>
      </c>
      <c r="K275" s="5">
        <f>_xlfn.XLOOKUP(C275,礼包中转!$I$6:$I$23,礼包中转!$H$6:$H$23)</f>
        <v>1401</v>
      </c>
      <c r="L275" s="5" t="str">
        <f>_xlfn.XLOOKUP(C275,礼包中转!$I$6:$I$23,礼包中转!$L$6:$L$23,"[]")</f>
        <v>[{"ItemId":10004,"Num":15}]</v>
      </c>
      <c r="M275" s="26" t="str">
        <f>_xlfn.XLOOKUP(C275,礼包中转!$I$6:$I$23,礼包中转!$M$6:$M$23,"[]")</f>
        <v>[{"ItemId":50002,"Num":900},{"ItemId":50004,"Num":100000},{"ItemId":50005,"Num":570}]</v>
      </c>
    </row>
    <row r="276" spans="1:13" x14ac:dyDescent="0.15">
      <c r="A276" s="5">
        <f t="shared" si="35"/>
        <v>270140105</v>
      </c>
      <c r="B276" s="5">
        <f t="shared" si="38"/>
        <v>270140105</v>
      </c>
      <c r="C276" s="5" t="s">
        <v>150</v>
      </c>
      <c r="D276" s="5" t="str">
        <f>条件中转!R184</f>
        <v>{"ConditionType":26,"Param":[50305,50305]}</v>
      </c>
      <c r="E276" s="5" t="str">
        <f>_xlfn.XLOOKUP(C276,礼包中转!$I$6:$I$23,礼包中转!$G$6:$G$23)</f>
        <v>[0,19]</v>
      </c>
      <c r="F276" s="5">
        <f>_xlfn.XLOOKUP(C276,礼包中转!$I$6:$I$23,礼包中转!$E$6:$E$23)</f>
        <v>200</v>
      </c>
      <c r="G276" s="5" t="str">
        <f>_xlfn.XLOOKUP(C276,礼包中转!$I$6:$I$23,礼包中转!$D$6:$D$23)</f>
        <v>PushEverythingBagDesc1401</v>
      </c>
      <c r="H276" s="5" t="str">
        <f>_xlfn.XLOOKUP(C276,礼包中转!$I$6:$I$23,礼包中转!$F$6:$F$23)</f>
        <v>PushEverythingBag1401</v>
      </c>
      <c r="I276" s="5">
        <v>800</v>
      </c>
      <c r="J276" s="5">
        <f t="shared" si="36"/>
        <v>7200</v>
      </c>
      <c r="K276" s="5">
        <f>_xlfn.XLOOKUP(C276,礼包中转!$I$6:$I$23,礼包中转!$H$6:$H$23)</f>
        <v>1401</v>
      </c>
      <c r="L276" s="5" t="str">
        <f>_xlfn.XLOOKUP(C276,礼包中转!$I$6:$I$23,礼包中转!$L$6:$L$23,"[]")</f>
        <v>[{"ItemId":10004,"Num":15}]</v>
      </c>
      <c r="M276" s="26" t="str">
        <f>_xlfn.XLOOKUP(C276,礼包中转!$I$6:$I$23,礼包中转!$M$6:$M$23,"[]")</f>
        <v>[{"ItemId":50002,"Num":900},{"ItemId":50004,"Num":100000},{"ItemId":50005,"Num":570}]</v>
      </c>
    </row>
    <row r="277" spans="1:13" x14ac:dyDescent="0.15">
      <c r="A277" s="5" t="str">
        <f t="shared" si="35"/>
        <v>//270140106</v>
      </c>
      <c r="B277" s="5">
        <f t="shared" si="38"/>
        <v>270140106</v>
      </c>
      <c r="C277" s="5" t="s">
        <v>150</v>
      </c>
      <c r="D277" s="5" t="str">
        <f>条件中转!R185</f>
        <v>{"ConditionType":26,"Param":[]}</v>
      </c>
      <c r="E277" s="5" t="str">
        <f>_xlfn.XLOOKUP(C277,礼包中转!$I$6:$I$23,礼包中转!$G$6:$G$23)</f>
        <v>[0,19]</v>
      </c>
      <c r="F277" s="5">
        <f>_xlfn.XLOOKUP(C277,礼包中转!$I$6:$I$23,礼包中转!$E$6:$E$23)</f>
        <v>200</v>
      </c>
      <c r="G277" s="5" t="str">
        <f>_xlfn.XLOOKUP(C277,礼包中转!$I$6:$I$23,礼包中转!$D$6:$D$23)</f>
        <v>PushEverythingBagDesc1401</v>
      </c>
      <c r="H277" s="5" t="str">
        <f>_xlfn.XLOOKUP(C277,礼包中转!$I$6:$I$23,礼包中转!$F$6:$F$23)</f>
        <v>PushEverythingBag1401</v>
      </c>
      <c r="I277" s="5">
        <v>800</v>
      </c>
      <c r="J277" s="5">
        <f t="shared" si="36"/>
        <v>7200</v>
      </c>
      <c r="K277" s="5">
        <f>_xlfn.XLOOKUP(C277,礼包中转!$I$6:$I$23,礼包中转!$H$6:$H$23)</f>
        <v>1401</v>
      </c>
      <c r="L277" s="5" t="str">
        <f>_xlfn.XLOOKUP(C277,礼包中转!$I$6:$I$23,礼包中转!$L$6:$L$23,"[]")</f>
        <v>[{"ItemId":10004,"Num":15}]</v>
      </c>
      <c r="M277" s="26" t="str">
        <f>_xlfn.XLOOKUP(C277,礼包中转!$I$6:$I$23,礼包中转!$M$6:$M$23,"[]")</f>
        <v>[{"ItemId":50002,"Num":900},{"ItemId":50004,"Num":100000},{"ItemId":50005,"Num":570}]</v>
      </c>
    </row>
    <row r="278" spans="1:13" x14ac:dyDescent="0.15">
      <c r="A278" s="5" t="str">
        <f t="shared" si="35"/>
        <v>//270140204</v>
      </c>
      <c r="B278" s="5">
        <f>B265+1</f>
        <v>270140204</v>
      </c>
      <c r="C278" s="5" t="s">
        <v>169</v>
      </c>
      <c r="D278" s="5" t="str">
        <f>D275</f>
        <v>{"ConditionType":26,"Param":[]}</v>
      </c>
      <c r="E278" s="5" t="str">
        <f>_xlfn.XLOOKUP(C278,礼包中转!$I$6:$I$23,礼包中转!$G$6:$G$23)</f>
        <v>[19,40]</v>
      </c>
      <c r="F278" s="5">
        <f>_xlfn.XLOOKUP(C278,礼包中转!$I$6:$I$23,礼包中转!$E$6:$E$23)</f>
        <v>200</v>
      </c>
      <c r="G278" s="5" t="str">
        <f>_xlfn.XLOOKUP(C278,礼包中转!$I$6:$I$23,礼包中转!$D$6:$D$23)</f>
        <v>PushEverythingBagDesc1402</v>
      </c>
      <c r="H278" s="5" t="str">
        <f>_xlfn.XLOOKUP(C278,礼包中转!$I$6:$I$23,礼包中转!$F$6:$F$23)</f>
        <v>PushEverythingBag1402</v>
      </c>
      <c r="I278" s="5">
        <v>800</v>
      </c>
      <c r="J278" s="5">
        <f t="shared" si="36"/>
        <v>7200</v>
      </c>
      <c r="K278" s="5">
        <f>_xlfn.XLOOKUP(C278,礼包中转!$I$6:$I$23,礼包中转!$H$6:$H$23)</f>
        <v>1402</v>
      </c>
      <c r="L278" s="5" t="str">
        <f>_xlfn.XLOOKUP(C278,礼包中转!$I$6:$I$23,礼包中转!$L$6:$L$23,"[]")</f>
        <v>[{"ItemId":10004,"Num":30}]</v>
      </c>
      <c r="M278" s="26" t="str">
        <f>_xlfn.XLOOKUP(C278,礼包中转!$I$6:$I$23,礼包中转!$M$6:$M$23,"[]")</f>
        <v>[{"ItemId":50002,"Num":2400},{"ItemId":50004,"Num":200000},{"ItemId":50005,"Num":1250}]</v>
      </c>
    </row>
    <row r="279" spans="1:13" x14ac:dyDescent="0.15">
      <c r="A279" s="5">
        <f t="shared" si="35"/>
        <v>270140205</v>
      </c>
      <c r="B279" s="5">
        <f t="shared" ref="B279:B280" si="43">B278+1</f>
        <v>270140205</v>
      </c>
      <c r="C279" s="5" t="s">
        <v>169</v>
      </c>
      <c r="D279" s="5" t="str">
        <f t="shared" ref="D279:D283" si="44">D276</f>
        <v>{"ConditionType":26,"Param":[50305,50305]}</v>
      </c>
      <c r="E279" s="5" t="str">
        <f>_xlfn.XLOOKUP(C279,礼包中转!$I$6:$I$23,礼包中转!$G$6:$G$23)</f>
        <v>[19,40]</v>
      </c>
      <c r="F279" s="5">
        <f>_xlfn.XLOOKUP(C279,礼包中转!$I$6:$I$23,礼包中转!$E$6:$E$23)</f>
        <v>200</v>
      </c>
      <c r="G279" s="5" t="str">
        <f>_xlfn.XLOOKUP(C279,礼包中转!$I$6:$I$23,礼包中转!$D$6:$D$23)</f>
        <v>PushEverythingBagDesc1402</v>
      </c>
      <c r="H279" s="5" t="str">
        <f>_xlfn.XLOOKUP(C279,礼包中转!$I$6:$I$23,礼包中转!$F$6:$F$23)</f>
        <v>PushEverythingBag1402</v>
      </c>
      <c r="I279" s="5">
        <v>800</v>
      </c>
      <c r="J279" s="5">
        <f t="shared" si="36"/>
        <v>7200</v>
      </c>
      <c r="K279" s="5">
        <f>_xlfn.XLOOKUP(C279,礼包中转!$I$6:$I$23,礼包中转!$H$6:$H$23)</f>
        <v>1402</v>
      </c>
      <c r="L279" s="5" t="str">
        <f>_xlfn.XLOOKUP(C279,礼包中转!$I$6:$I$23,礼包中转!$L$6:$L$23,"[]")</f>
        <v>[{"ItemId":10004,"Num":30}]</v>
      </c>
      <c r="M279" s="26" t="str">
        <f>_xlfn.XLOOKUP(C279,礼包中转!$I$6:$I$23,礼包中转!$M$6:$M$23,"[]")</f>
        <v>[{"ItemId":50002,"Num":2400},{"ItemId":50004,"Num":200000},{"ItemId":50005,"Num":1250}]</v>
      </c>
    </row>
    <row r="280" spans="1:13" x14ac:dyDescent="0.15">
      <c r="A280" s="5" t="str">
        <f t="shared" si="35"/>
        <v>//270140206</v>
      </c>
      <c r="B280" s="5">
        <f t="shared" si="43"/>
        <v>270140206</v>
      </c>
      <c r="C280" s="5" t="s">
        <v>169</v>
      </c>
      <c r="D280" s="5" t="str">
        <f t="shared" si="44"/>
        <v>{"ConditionType":26,"Param":[]}</v>
      </c>
      <c r="E280" s="5" t="str">
        <f>_xlfn.XLOOKUP(C280,礼包中转!$I$6:$I$23,礼包中转!$G$6:$G$23)</f>
        <v>[19,40]</v>
      </c>
      <c r="F280" s="5">
        <f>_xlfn.XLOOKUP(C280,礼包中转!$I$6:$I$23,礼包中转!$E$6:$E$23)</f>
        <v>200</v>
      </c>
      <c r="G280" s="5" t="str">
        <f>_xlfn.XLOOKUP(C280,礼包中转!$I$6:$I$23,礼包中转!$D$6:$D$23)</f>
        <v>PushEverythingBagDesc1402</v>
      </c>
      <c r="H280" s="5" t="str">
        <f>_xlfn.XLOOKUP(C280,礼包中转!$I$6:$I$23,礼包中转!$F$6:$F$23)</f>
        <v>PushEverythingBag1402</v>
      </c>
      <c r="I280" s="5">
        <v>800</v>
      </c>
      <c r="J280" s="5">
        <f t="shared" si="36"/>
        <v>7200</v>
      </c>
      <c r="K280" s="5">
        <f>_xlfn.XLOOKUP(C280,礼包中转!$I$6:$I$23,礼包中转!$H$6:$H$23)</f>
        <v>1402</v>
      </c>
      <c r="L280" s="5" t="str">
        <f>_xlfn.XLOOKUP(C280,礼包中转!$I$6:$I$23,礼包中转!$L$6:$L$23,"[]")</f>
        <v>[{"ItemId":10004,"Num":30}]</v>
      </c>
      <c r="M280" s="26" t="str">
        <f>_xlfn.XLOOKUP(C280,礼包中转!$I$6:$I$23,礼包中转!$M$6:$M$23,"[]")</f>
        <v>[{"ItemId":50002,"Num":2400},{"ItemId":50004,"Num":200000},{"ItemId":50005,"Num":1250}]</v>
      </c>
    </row>
    <row r="281" spans="1:13" x14ac:dyDescent="0.15">
      <c r="A281" s="5" t="str">
        <f t="shared" si="35"/>
        <v>//270140304</v>
      </c>
      <c r="B281" s="5">
        <f>B268+1</f>
        <v>270140304</v>
      </c>
      <c r="C281" s="5" t="s">
        <v>170</v>
      </c>
      <c r="D281" s="5" t="str">
        <f t="shared" si="44"/>
        <v>{"ConditionType":26,"Param":[]}</v>
      </c>
      <c r="E281" s="5" t="str">
        <f>_xlfn.XLOOKUP(C281,礼包中转!$I$6:$I$23,礼包中转!$G$6:$G$23)</f>
        <v>[40,-1]</v>
      </c>
      <c r="F281" s="5">
        <f>_xlfn.XLOOKUP(C281,礼包中转!$I$6:$I$23,礼包中转!$E$6:$E$23)</f>
        <v>200</v>
      </c>
      <c r="G281" s="5" t="str">
        <f>_xlfn.XLOOKUP(C281,礼包中转!$I$6:$I$23,礼包中转!$D$6:$D$23)</f>
        <v>PushEverythingBagDesc1403</v>
      </c>
      <c r="H281" s="5" t="str">
        <f>_xlfn.XLOOKUP(C281,礼包中转!$I$6:$I$23,礼包中转!$F$6:$F$23)</f>
        <v>PushEverythingBag1403</v>
      </c>
      <c r="I281" s="5">
        <v>800</v>
      </c>
      <c r="J281" s="5">
        <f t="shared" si="36"/>
        <v>7200</v>
      </c>
      <c r="K281" s="5">
        <f>_xlfn.XLOOKUP(C281,礼包中转!$I$6:$I$23,礼包中转!$H$6:$H$23)</f>
        <v>1403</v>
      </c>
      <c r="L281" s="5" t="str">
        <f>_xlfn.XLOOKUP(C281,礼包中转!$I$6:$I$23,礼包中转!$L$6:$L$23,"[]")</f>
        <v>[{"ItemId":10004,"Num":65}]</v>
      </c>
      <c r="M281" s="26" t="str">
        <f>_xlfn.XLOOKUP(C281,礼包中转!$I$6:$I$23,礼包中转!$M$6:$M$23,"[]")</f>
        <v>[{"ItemId":50002,"Num":4800},{"ItemId":50004,"Num":500000},{"ItemId":50005,"Num":2500}]</v>
      </c>
    </row>
    <row r="282" spans="1:13" x14ac:dyDescent="0.15">
      <c r="A282" s="5">
        <f t="shared" si="35"/>
        <v>270140305</v>
      </c>
      <c r="B282" s="5">
        <f t="shared" ref="B282:B283" si="45">B281+1</f>
        <v>270140305</v>
      </c>
      <c r="C282" s="5" t="s">
        <v>170</v>
      </c>
      <c r="D282" s="5" t="str">
        <f t="shared" si="44"/>
        <v>{"ConditionType":26,"Param":[50305,50305]}</v>
      </c>
      <c r="E282" s="5" t="str">
        <f>_xlfn.XLOOKUP(C282,礼包中转!$I$6:$I$23,礼包中转!$G$6:$G$23)</f>
        <v>[40,-1]</v>
      </c>
      <c r="F282" s="5">
        <f>_xlfn.XLOOKUP(C282,礼包中转!$I$6:$I$23,礼包中转!$E$6:$E$23)</f>
        <v>200</v>
      </c>
      <c r="G282" s="5" t="str">
        <f>_xlfn.XLOOKUP(C282,礼包中转!$I$6:$I$23,礼包中转!$D$6:$D$23)</f>
        <v>PushEverythingBagDesc1403</v>
      </c>
      <c r="H282" s="5" t="str">
        <f>_xlfn.XLOOKUP(C282,礼包中转!$I$6:$I$23,礼包中转!$F$6:$F$23)</f>
        <v>PushEverythingBag1403</v>
      </c>
      <c r="I282" s="5">
        <v>800</v>
      </c>
      <c r="J282" s="5">
        <f t="shared" si="36"/>
        <v>7200</v>
      </c>
      <c r="K282" s="5">
        <f>_xlfn.XLOOKUP(C282,礼包中转!$I$6:$I$23,礼包中转!$H$6:$H$23)</f>
        <v>1403</v>
      </c>
      <c r="L282" s="5" t="str">
        <f>_xlfn.XLOOKUP(C282,礼包中转!$I$6:$I$23,礼包中转!$L$6:$L$23,"[]")</f>
        <v>[{"ItemId":10004,"Num":65}]</v>
      </c>
      <c r="M282" s="26" t="str">
        <f>_xlfn.XLOOKUP(C282,礼包中转!$I$6:$I$23,礼包中转!$M$6:$M$23,"[]")</f>
        <v>[{"ItemId":50002,"Num":4800},{"ItemId":50004,"Num":500000},{"ItemId":50005,"Num":2500}]</v>
      </c>
    </row>
    <row r="283" spans="1:13" x14ac:dyDescent="0.15">
      <c r="A283" s="5" t="str">
        <f t="shared" si="35"/>
        <v>//270140306</v>
      </c>
      <c r="B283" s="5">
        <f t="shared" si="45"/>
        <v>270140306</v>
      </c>
      <c r="C283" s="5" t="s">
        <v>170</v>
      </c>
      <c r="D283" s="5" t="str">
        <f t="shared" si="44"/>
        <v>{"ConditionType":26,"Param":[]}</v>
      </c>
      <c r="E283" s="5" t="str">
        <f>_xlfn.XLOOKUP(C283,礼包中转!$I$6:$I$23,礼包中转!$G$6:$G$23)</f>
        <v>[40,-1]</v>
      </c>
      <c r="F283" s="5">
        <f>_xlfn.XLOOKUP(C283,礼包中转!$I$6:$I$23,礼包中转!$E$6:$E$23)</f>
        <v>200</v>
      </c>
      <c r="G283" s="5" t="str">
        <f>_xlfn.XLOOKUP(C283,礼包中转!$I$6:$I$23,礼包中转!$D$6:$D$23)</f>
        <v>PushEverythingBagDesc1403</v>
      </c>
      <c r="H283" s="5" t="str">
        <f>_xlfn.XLOOKUP(C283,礼包中转!$I$6:$I$23,礼包中转!$F$6:$F$23)</f>
        <v>PushEverythingBag1403</v>
      </c>
      <c r="I283" s="5">
        <v>800</v>
      </c>
      <c r="J283" s="5">
        <f t="shared" si="36"/>
        <v>7200</v>
      </c>
      <c r="K283" s="5">
        <f>_xlfn.XLOOKUP(C283,礼包中转!$I$6:$I$23,礼包中转!$H$6:$H$23)</f>
        <v>1403</v>
      </c>
      <c r="L283" s="5" t="str">
        <f>_xlfn.XLOOKUP(C283,礼包中转!$I$6:$I$23,礼包中转!$L$6:$L$23,"[]")</f>
        <v>[{"ItemId":10004,"Num":65}]</v>
      </c>
      <c r="M283" s="26" t="str">
        <f>_xlfn.XLOOKUP(C283,礼包中转!$I$6:$I$23,礼包中转!$M$6:$M$23,"[]")</f>
        <v>[{"ItemId":50002,"Num":4800},{"ItemId":50004,"Num":500000},{"ItemId":50005,"Num":2500}]</v>
      </c>
    </row>
    <row r="284" spans="1:13" x14ac:dyDescent="0.15">
      <c r="A284" s="5">
        <f t="shared" si="35"/>
        <v>270130107</v>
      </c>
      <c r="B284" s="5">
        <f>B271+1</f>
        <v>270130107</v>
      </c>
      <c r="C284" s="5" t="s">
        <v>175</v>
      </c>
      <c r="D284" s="5" t="str">
        <f>条件中转!R186</f>
        <v>{"ConditionType":26,"Param":[50401,50401]}</v>
      </c>
      <c r="E284" s="5" t="str">
        <f>_xlfn.XLOOKUP(C284,礼包中转!$I$6:$I$23,礼包中转!$G$6:$G$23)</f>
        <v>[0,40]</v>
      </c>
      <c r="F284" s="5">
        <f>_xlfn.XLOOKUP(C284,礼包中转!$I$6:$I$23,礼包中转!$E$6:$E$23)</f>
        <v>100</v>
      </c>
      <c r="G284" s="5" t="str">
        <f>_xlfn.XLOOKUP(C284,礼包中转!$I$6:$I$23,礼包中转!$D$6:$D$23)</f>
        <v>PushEverythingBagDesc1301</v>
      </c>
      <c r="H284" s="5" t="str">
        <f>_xlfn.XLOOKUP(C284,礼包中转!$I$6:$I$23,礼包中转!$F$6:$F$23)</f>
        <v>PushEverythingBag1301</v>
      </c>
      <c r="I284" s="5">
        <v>800</v>
      </c>
      <c r="J284" s="5">
        <f t="shared" si="36"/>
        <v>7200</v>
      </c>
      <c r="K284" s="5">
        <f>_xlfn.XLOOKUP(C284,礼包中转!$I$6:$I$23,礼包中转!$H$6:$H$23)</f>
        <v>1301</v>
      </c>
      <c r="L284" s="5" t="str">
        <f>_xlfn.XLOOKUP(C284,礼包中转!$I$6:$I$23,礼包中转!$L$6:$L$23,"[]")</f>
        <v>[{"ItemId":10002,"Num":10}]</v>
      </c>
      <c r="M284" s="26" t="str">
        <f>_xlfn.XLOOKUP(C284,礼包中转!$I$6:$I$23,礼包中转!$M$6:$M$23,"[]")</f>
        <v>[{"ItemId":20002,"Num":60},{"ItemId":50002,"Num":1200},{"ItemId":50004,"Num":100000},{"ItemId":50005,"Num":570}]</v>
      </c>
    </row>
    <row r="285" spans="1:13" x14ac:dyDescent="0.15">
      <c r="A285" s="5" t="str">
        <f t="shared" si="35"/>
        <v>//270130108</v>
      </c>
      <c r="B285" s="5">
        <f t="shared" si="38"/>
        <v>270130108</v>
      </c>
      <c r="C285" s="5" t="s">
        <v>175</v>
      </c>
      <c r="D285" s="5" t="str">
        <f>条件中转!R187</f>
        <v>{"ConditionType":26,"Param":[]}</v>
      </c>
      <c r="E285" s="5" t="str">
        <f>_xlfn.XLOOKUP(C285,礼包中转!$I$6:$I$23,礼包中转!$G$6:$G$23)</f>
        <v>[0,40]</v>
      </c>
      <c r="F285" s="5">
        <f>_xlfn.XLOOKUP(C285,礼包中转!$I$6:$I$23,礼包中转!$E$6:$E$23)</f>
        <v>100</v>
      </c>
      <c r="G285" s="5" t="str">
        <f>_xlfn.XLOOKUP(C285,礼包中转!$I$6:$I$23,礼包中转!$D$6:$D$23)</f>
        <v>PushEverythingBagDesc1301</v>
      </c>
      <c r="H285" s="5" t="str">
        <f>_xlfn.XLOOKUP(C285,礼包中转!$I$6:$I$23,礼包中转!$F$6:$F$23)</f>
        <v>PushEverythingBag1301</v>
      </c>
      <c r="I285" s="5">
        <v>800</v>
      </c>
      <c r="J285" s="5">
        <f t="shared" si="36"/>
        <v>7200</v>
      </c>
      <c r="K285" s="5">
        <f>_xlfn.XLOOKUP(C285,礼包中转!$I$6:$I$23,礼包中转!$H$6:$H$23)</f>
        <v>1301</v>
      </c>
      <c r="L285" s="5" t="str">
        <f>_xlfn.XLOOKUP(C285,礼包中转!$I$6:$I$23,礼包中转!$L$6:$L$23,"[]")</f>
        <v>[{"ItemId":10002,"Num":10}]</v>
      </c>
      <c r="M285" s="26" t="str">
        <f>_xlfn.XLOOKUP(C285,礼包中转!$I$6:$I$23,礼包中转!$M$6:$M$23,"[]")</f>
        <v>[{"ItemId":20002,"Num":60},{"ItemId":50002,"Num":1200},{"ItemId":50004,"Num":100000},{"ItemId":50005,"Num":570}]</v>
      </c>
    </row>
    <row r="286" spans="1:13" x14ac:dyDescent="0.15">
      <c r="A286" s="5">
        <f t="shared" si="35"/>
        <v>270130109</v>
      </c>
      <c r="B286" s="5">
        <f t="shared" si="38"/>
        <v>270130109</v>
      </c>
      <c r="C286" s="5" t="s">
        <v>175</v>
      </c>
      <c r="D286" s="5" t="str">
        <f>条件中转!R188</f>
        <v>{"ConditionType":26,"Param":[50403,50403]}</v>
      </c>
      <c r="E286" s="5" t="str">
        <f>_xlfn.XLOOKUP(C286,礼包中转!$I$6:$I$23,礼包中转!$G$6:$G$23)</f>
        <v>[0,40]</v>
      </c>
      <c r="F286" s="5">
        <f>_xlfn.XLOOKUP(C286,礼包中转!$I$6:$I$23,礼包中转!$E$6:$E$23)</f>
        <v>100</v>
      </c>
      <c r="G286" s="5" t="str">
        <f>_xlfn.XLOOKUP(C286,礼包中转!$I$6:$I$23,礼包中转!$D$6:$D$23)</f>
        <v>PushEverythingBagDesc1301</v>
      </c>
      <c r="H286" s="5" t="str">
        <f>_xlfn.XLOOKUP(C286,礼包中转!$I$6:$I$23,礼包中转!$F$6:$F$23)</f>
        <v>PushEverythingBag1301</v>
      </c>
      <c r="I286" s="5">
        <v>800</v>
      </c>
      <c r="J286" s="5">
        <f t="shared" si="36"/>
        <v>7200</v>
      </c>
      <c r="K286" s="5">
        <f>_xlfn.XLOOKUP(C286,礼包中转!$I$6:$I$23,礼包中转!$H$6:$H$23)</f>
        <v>1301</v>
      </c>
      <c r="L286" s="5" t="str">
        <f>_xlfn.XLOOKUP(C286,礼包中转!$I$6:$I$23,礼包中转!$L$6:$L$23,"[]")</f>
        <v>[{"ItemId":10002,"Num":10}]</v>
      </c>
      <c r="M286" s="26" t="str">
        <f>_xlfn.XLOOKUP(C286,礼包中转!$I$6:$I$23,礼包中转!$M$6:$M$23,"[]")</f>
        <v>[{"ItemId":20002,"Num":60},{"ItemId":50002,"Num":1200},{"ItemId":50004,"Num":100000},{"ItemId":50005,"Num":570}]</v>
      </c>
    </row>
    <row r="287" spans="1:13" x14ac:dyDescent="0.15">
      <c r="A287" s="5">
        <f t="shared" si="35"/>
        <v>270130307</v>
      </c>
      <c r="B287" s="5">
        <f>B274+1</f>
        <v>270130307</v>
      </c>
      <c r="C287" s="5" t="s">
        <v>168</v>
      </c>
      <c r="D287" s="5" t="str">
        <f>D284</f>
        <v>{"ConditionType":26,"Param":[50401,50401]}</v>
      </c>
      <c r="E287" s="5" t="str">
        <f>_xlfn.XLOOKUP(C287,礼包中转!$I$6:$I$23,礼包中转!$G$6:$G$23)</f>
        <v>[40,-1]</v>
      </c>
      <c r="F287" s="5">
        <f>_xlfn.XLOOKUP(C287,礼包中转!$I$6:$I$23,礼包中转!$E$6:$E$23)</f>
        <v>100</v>
      </c>
      <c r="G287" s="5" t="str">
        <f>_xlfn.XLOOKUP(C287,礼包中转!$I$6:$I$23,礼包中转!$D$6:$D$23)</f>
        <v>PushEverythingBagDesc1303</v>
      </c>
      <c r="H287" s="5" t="str">
        <f>_xlfn.XLOOKUP(C287,礼包中转!$I$6:$I$23,礼包中转!$F$6:$F$23)</f>
        <v>PushEverythingBag1303</v>
      </c>
      <c r="I287" s="5">
        <v>800</v>
      </c>
      <c r="J287" s="5">
        <f>60*60*2</f>
        <v>7200</v>
      </c>
      <c r="K287" s="5">
        <f>_xlfn.XLOOKUP(C287,礼包中转!$I$6:$I$23,礼包中转!$H$6:$H$23)</f>
        <v>1303</v>
      </c>
      <c r="L287" s="5" t="str">
        <f>_xlfn.XLOOKUP(C287,礼包中转!$I$6:$I$23,礼包中转!$L$6:$L$23,"[]")</f>
        <v>[{"ItemId":10002,"Num":75}]</v>
      </c>
      <c r="M287" s="26" t="str">
        <f>_xlfn.XLOOKUP(C287,礼包中转!$I$6:$I$23,礼包中转!$M$6:$M$23,"[]")</f>
        <v>[{"ItemId":30005,"Num":150},{"ItemId":50002,"Num":5400},{"ItemId":50004,"Num":500000},{"ItemId":50005,"Num":2500}]</v>
      </c>
    </row>
    <row r="288" spans="1:13" x14ac:dyDescent="0.15">
      <c r="A288" s="5" t="str">
        <f t="shared" si="35"/>
        <v>//270130308</v>
      </c>
      <c r="B288" s="5">
        <f>B287+1</f>
        <v>270130308</v>
      </c>
      <c r="C288" s="5" t="s">
        <v>168</v>
      </c>
      <c r="D288" s="5" t="str">
        <f t="shared" ref="D288:D289" si="46">D285</f>
        <v>{"ConditionType":26,"Param":[]}</v>
      </c>
      <c r="E288" s="5" t="str">
        <f>_xlfn.XLOOKUP(C288,礼包中转!$I$6:$I$23,礼包中转!$G$6:$G$23)</f>
        <v>[40,-1]</v>
      </c>
      <c r="F288" s="5">
        <f>_xlfn.XLOOKUP(C288,礼包中转!$I$6:$I$23,礼包中转!$E$6:$E$23)</f>
        <v>100</v>
      </c>
      <c r="G288" s="5" t="str">
        <f>_xlfn.XLOOKUP(C288,礼包中转!$I$6:$I$23,礼包中转!$D$6:$D$23)</f>
        <v>PushEverythingBagDesc1303</v>
      </c>
      <c r="H288" s="5" t="str">
        <f>_xlfn.XLOOKUP(C288,礼包中转!$I$6:$I$23,礼包中转!$F$6:$F$23)</f>
        <v>PushEverythingBag1303</v>
      </c>
      <c r="I288" s="5">
        <v>800</v>
      </c>
      <c r="J288" s="5">
        <f>60*60*2</f>
        <v>7200</v>
      </c>
      <c r="K288" s="5">
        <f>_xlfn.XLOOKUP(C288,礼包中转!$I$6:$I$23,礼包中转!$H$6:$H$23)</f>
        <v>1303</v>
      </c>
      <c r="L288" s="5" t="str">
        <f>_xlfn.XLOOKUP(C288,礼包中转!$I$6:$I$23,礼包中转!$L$6:$L$23,"[]")</f>
        <v>[{"ItemId":10002,"Num":75}]</v>
      </c>
      <c r="M288" s="26" t="str">
        <f>_xlfn.XLOOKUP(C288,礼包中转!$I$6:$I$23,礼包中转!$M$6:$M$23,"[]")</f>
        <v>[{"ItemId":30005,"Num":150},{"ItemId":50002,"Num":5400},{"ItemId":50004,"Num":500000},{"ItemId":50005,"Num":2500}]</v>
      </c>
    </row>
    <row r="289" spans="1:13" x14ac:dyDescent="0.15">
      <c r="A289" s="5">
        <f t="shared" si="35"/>
        <v>270130309</v>
      </c>
      <c r="B289" s="5">
        <f>B288+1</f>
        <v>270130309</v>
      </c>
      <c r="C289" s="5" t="s">
        <v>168</v>
      </c>
      <c r="D289" s="5" t="str">
        <f t="shared" si="46"/>
        <v>{"ConditionType":26,"Param":[50403,50403]}</v>
      </c>
      <c r="E289" s="5" t="str">
        <f>_xlfn.XLOOKUP(C289,礼包中转!$I$6:$I$23,礼包中转!$G$6:$G$23)</f>
        <v>[40,-1]</v>
      </c>
      <c r="F289" s="5">
        <f>_xlfn.XLOOKUP(C289,礼包中转!$I$6:$I$23,礼包中转!$E$6:$E$23)</f>
        <v>100</v>
      </c>
      <c r="G289" s="5" t="str">
        <f>_xlfn.XLOOKUP(C289,礼包中转!$I$6:$I$23,礼包中转!$D$6:$D$23)</f>
        <v>PushEverythingBagDesc1303</v>
      </c>
      <c r="H289" s="5" t="str">
        <f>_xlfn.XLOOKUP(C289,礼包中转!$I$6:$I$23,礼包中转!$F$6:$F$23)</f>
        <v>PushEverythingBag1303</v>
      </c>
      <c r="I289" s="5">
        <v>800</v>
      </c>
      <c r="J289" s="5">
        <f t="shared" si="36"/>
        <v>7200</v>
      </c>
      <c r="K289" s="5">
        <f>_xlfn.XLOOKUP(C289,礼包中转!$I$6:$I$23,礼包中转!$H$6:$H$23)</f>
        <v>1303</v>
      </c>
      <c r="L289" s="5" t="str">
        <f>_xlfn.XLOOKUP(C289,礼包中转!$I$6:$I$23,礼包中转!$L$6:$L$23,"[]")</f>
        <v>[{"ItemId":10002,"Num":75}]</v>
      </c>
      <c r="M289" s="26" t="str">
        <f>_xlfn.XLOOKUP(C289,礼包中转!$I$6:$I$23,礼包中转!$M$6:$M$23,"[]")</f>
        <v>[{"ItemId":30005,"Num":150},{"ItemId":50002,"Num":5400},{"ItemId":50004,"Num":500000},{"ItemId":50005,"Num":2500}]</v>
      </c>
    </row>
    <row r="290" spans="1:13" x14ac:dyDescent="0.15">
      <c r="A290" s="5" t="str">
        <f t="shared" si="35"/>
        <v>//270140107</v>
      </c>
      <c r="B290" s="5">
        <f>B277+1</f>
        <v>270140107</v>
      </c>
      <c r="C290" s="5" t="s">
        <v>150</v>
      </c>
      <c r="D290" s="5" t="str">
        <f>条件中转!R189</f>
        <v>{"ConditionType":26,"Param":[]}</v>
      </c>
      <c r="E290" s="5" t="str">
        <f>_xlfn.XLOOKUP(C290,礼包中转!$I$6:$I$23,礼包中转!$G$6:$G$23)</f>
        <v>[0,19]</v>
      </c>
      <c r="F290" s="5">
        <f>_xlfn.XLOOKUP(C290,礼包中转!$I$6:$I$23,礼包中转!$E$6:$E$23)</f>
        <v>200</v>
      </c>
      <c r="G290" s="5" t="str">
        <f>_xlfn.XLOOKUP(C290,礼包中转!$I$6:$I$23,礼包中转!$D$6:$D$23)</f>
        <v>PushEverythingBagDesc1401</v>
      </c>
      <c r="H290" s="5" t="str">
        <f>_xlfn.XLOOKUP(C290,礼包中转!$I$6:$I$23,礼包中转!$F$6:$F$23)</f>
        <v>PushEverythingBag1401</v>
      </c>
      <c r="I290" s="5">
        <v>800</v>
      </c>
      <c r="J290" s="5">
        <f t="shared" si="36"/>
        <v>7200</v>
      </c>
      <c r="K290" s="5">
        <f>_xlfn.XLOOKUP(C290,礼包中转!$I$6:$I$23,礼包中转!$H$6:$H$23)</f>
        <v>1401</v>
      </c>
      <c r="L290" s="5" t="str">
        <f>_xlfn.XLOOKUP(C290,礼包中转!$I$6:$I$23,礼包中转!$L$6:$L$23,"[]")</f>
        <v>[{"ItemId":10004,"Num":15}]</v>
      </c>
      <c r="M290" s="26" t="str">
        <f>_xlfn.XLOOKUP(C290,礼包中转!$I$6:$I$23,礼包中转!$M$6:$M$23,"[]")</f>
        <v>[{"ItemId":50002,"Num":900},{"ItemId":50004,"Num":100000},{"ItemId":50005,"Num":570}]</v>
      </c>
    </row>
    <row r="291" spans="1:13" x14ac:dyDescent="0.15">
      <c r="A291" s="5">
        <f t="shared" si="35"/>
        <v>270140108</v>
      </c>
      <c r="B291" s="5">
        <f t="shared" si="38"/>
        <v>270140108</v>
      </c>
      <c r="C291" s="5" t="s">
        <v>150</v>
      </c>
      <c r="D291" s="5" t="str">
        <f>条件中转!R190</f>
        <v>{"ConditionType":26,"Param":[50405,50405]}</v>
      </c>
      <c r="E291" s="5" t="str">
        <f>_xlfn.XLOOKUP(C291,礼包中转!$I$6:$I$23,礼包中转!$G$6:$G$23)</f>
        <v>[0,19]</v>
      </c>
      <c r="F291" s="5">
        <f>_xlfn.XLOOKUP(C291,礼包中转!$I$6:$I$23,礼包中转!$E$6:$E$23)</f>
        <v>200</v>
      </c>
      <c r="G291" s="5" t="str">
        <f>_xlfn.XLOOKUP(C291,礼包中转!$I$6:$I$23,礼包中转!$D$6:$D$23)</f>
        <v>PushEverythingBagDesc1401</v>
      </c>
      <c r="H291" s="5" t="str">
        <f>_xlfn.XLOOKUP(C291,礼包中转!$I$6:$I$23,礼包中转!$F$6:$F$23)</f>
        <v>PushEverythingBag1401</v>
      </c>
      <c r="I291" s="5">
        <v>800</v>
      </c>
      <c r="J291" s="5">
        <f t="shared" si="36"/>
        <v>7200</v>
      </c>
      <c r="K291" s="5">
        <f>_xlfn.XLOOKUP(C291,礼包中转!$I$6:$I$23,礼包中转!$H$6:$H$23)</f>
        <v>1401</v>
      </c>
      <c r="L291" s="5" t="str">
        <f>_xlfn.XLOOKUP(C291,礼包中转!$I$6:$I$23,礼包中转!$L$6:$L$23,"[]")</f>
        <v>[{"ItemId":10004,"Num":15}]</v>
      </c>
      <c r="M291" s="26" t="str">
        <f>_xlfn.XLOOKUP(C291,礼包中转!$I$6:$I$23,礼包中转!$M$6:$M$23,"[]")</f>
        <v>[{"ItemId":50002,"Num":900},{"ItemId":50004,"Num":100000},{"ItemId":50005,"Num":570}]</v>
      </c>
    </row>
    <row r="292" spans="1:13" x14ac:dyDescent="0.15">
      <c r="A292" s="5" t="str">
        <f t="shared" si="35"/>
        <v>//270140109</v>
      </c>
      <c r="B292" s="5">
        <f t="shared" si="38"/>
        <v>270140109</v>
      </c>
      <c r="C292" s="5" t="s">
        <v>150</v>
      </c>
      <c r="D292" s="5" t="str">
        <f>条件中转!R191</f>
        <v>{"ConditionType":26,"Param":[]}</v>
      </c>
      <c r="E292" s="5" t="str">
        <f>_xlfn.XLOOKUP(C292,礼包中转!$I$6:$I$23,礼包中转!$G$6:$G$23)</f>
        <v>[0,19]</v>
      </c>
      <c r="F292" s="5">
        <f>_xlfn.XLOOKUP(C292,礼包中转!$I$6:$I$23,礼包中转!$E$6:$E$23)</f>
        <v>200</v>
      </c>
      <c r="G292" s="5" t="str">
        <f>_xlfn.XLOOKUP(C292,礼包中转!$I$6:$I$23,礼包中转!$D$6:$D$23)</f>
        <v>PushEverythingBagDesc1401</v>
      </c>
      <c r="H292" s="5" t="str">
        <f>_xlfn.XLOOKUP(C292,礼包中转!$I$6:$I$23,礼包中转!$F$6:$F$23)</f>
        <v>PushEverythingBag1401</v>
      </c>
      <c r="I292" s="5">
        <v>800</v>
      </c>
      <c r="J292" s="5">
        <f t="shared" si="36"/>
        <v>7200</v>
      </c>
      <c r="K292" s="5">
        <f>_xlfn.XLOOKUP(C292,礼包中转!$I$6:$I$23,礼包中转!$H$6:$H$23)</f>
        <v>1401</v>
      </c>
      <c r="L292" s="5" t="str">
        <f>_xlfn.XLOOKUP(C292,礼包中转!$I$6:$I$23,礼包中转!$L$6:$L$23,"[]")</f>
        <v>[{"ItemId":10004,"Num":15}]</v>
      </c>
      <c r="M292" s="26" t="str">
        <f>_xlfn.XLOOKUP(C292,礼包中转!$I$6:$I$23,礼包中转!$M$6:$M$23,"[]")</f>
        <v>[{"ItemId":50002,"Num":900},{"ItemId":50004,"Num":100000},{"ItemId":50005,"Num":570}]</v>
      </c>
    </row>
    <row r="293" spans="1:13" x14ac:dyDescent="0.15">
      <c r="A293" s="5" t="str">
        <f t="shared" si="35"/>
        <v>//270140107</v>
      </c>
      <c r="B293" s="5">
        <f>B277+1</f>
        <v>270140107</v>
      </c>
      <c r="C293" s="5" t="s">
        <v>169</v>
      </c>
      <c r="D293" s="5" t="str">
        <f>D290</f>
        <v>{"ConditionType":26,"Param":[]}</v>
      </c>
      <c r="E293" s="5" t="str">
        <f>_xlfn.XLOOKUP(C293,礼包中转!$I$6:$I$23,礼包中转!$G$6:$G$23)</f>
        <v>[19,40]</v>
      </c>
      <c r="F293" s="5">
        <f>_xlfn.XLOOKUP(C293,礼包中转!$I$6:$I$23,礼包中转!$E$6:$E$23)</f>
        <v>200</v>
      </c>
      <c r="G293" s="5" t="str">
        <f>_xlfn.XLOOKUP(C293,礼包中转!$I$6:$I$23,礼包中转!$D$6:$D$23)</f>
        <v>PushEverythingBagDesc1402</v>
      </c>
      <c r="H293" s="5" t="str">
        <f>_xlfn.XLOOKUP(C293,礼包中转!$I$6:$I$23,礼包中转!$F$6:$F$23)</f>
        <v>PushEverythingBag1402</v>
      </c>
      <c r="I293" s="5">
        <v>800</v>
      </c>
      <c r="J293" s="5">
        <f t="shared" si="36"/>
        <v>7200</v>
      </c>
      <c r="K293" s="5">
        <f>_xlfn.XLOOKUP(C293,礼包中转!$I$6:$I$23,礼包中转!$H$6:$H$23)</f>
        <v>1402</v>
      </c>
      <c r="L293" s="5" t="str">
        <f>_xlfn.XLOOKUP(C293,礼包中转!$I$6:$I$23,礼包中转!$L$6:$L$23,"[]")</f>
        <v>[{"ItemId":10004,"Num":30}]</v>
      </c>
      <c r="M293" s="26" t="str">
        <f>_xlfn.XLOOKUP(C293,礼包中转!$I$6:$I$23,礼包中转!$M$6:$M$23,"[]")</f>
        <v>[{"ItemId":50002,"Num":2400},{"ItemId":50004,"Num":200000},{"ItemId":50005,"Num":1250}]</v>
      </c>
    </row>
    <row r="294" spans="1:13" x14ac:dyDescent="0.15">
      <c r="A294" s="5">
        <f t="shared" si="35"/>
        <v>270140108</v>
      </c>
      <c r="B294" s="5">
        <f t="shared" ref="B294:B295" si="47">B293+1</f>
        <v>270140108</v>
      </c>
      <c r="C294" s="5" t="s">
        <v>169</v>
      </c>
      <c r="D294" s="5" t="str">
        <f t="shared" ref="D294:D298" si="48">D291</f>
        <v>{"ConditionType":26,"Param":[50405,50405]}</v>
      </c>
      <c r="E294" s="5" t="str">
        <f>_xlfn.XLOOKUP(C294,礼包中转!$I$6:$I$23,礼包中转!$G$6:$G$23)</f>
        <v>[19,40]</v>
      </c>
      <c r="F294" s="5">
        <f>_xlfn.XLOOKUP(C294,礼包中转!$I$6:$I$23,礼包中转!$E$6:$E$23)</f>
        <v>200</v>
      </c>
      <c r="G294" s="5" t="str">
        <f>_xlfn.XLOOKUP(C294,礼包中转!$I$6:$I$23,礼包中转!$D$6:$D$23)</f>
        <v>PushEverythingBagDesc1402</v>
      </c>
      <c r="H294" s="5" t="str">
        <f>_xlfn.XLOOKUP(C294,礼包中转!$I$6:$I$23,礼包中转!$F$6:$F$23)</f>
        <v>PushEverythingBag1402</v>
      </c>
      <c r="I294" s="5">
        <v>800</v>
      </c>
      <c r="J294" s="5">
        <f t="shared" si="36"/>
        <v>7200</v>
      </c>
      <c r="K294" s="5">
        <f>_xlfn.XLOOKUP(C294,礼包中转!$I$6:$I$23,礼包中转!$H$6:$H$23)</f>
        <v>1402</v>
      </c>
      <c r="L294" s="5" t="str">
        <f>_xlfn.XLOOKUP(C294,礼包中转!$I$6:$I$23,礼包中转!$L$6:$L$23,"[]")</f>
        <v>[{"ItemId":10004,"Num":30}]</v>
      </c>
      <c r="M294" s="26" t="str">
        <f>_xlfn.XLOOKUP(C294,礼包中转!$I$6:$I$23,礼包中转!$M$6:$M$23,"[]")</f>
        <v>[{"ItemId":50002,"Num":2400},{"ItemId":50004,"Num":200000},{"ItemId":50005,"Num":1250}]</v>
      </c>
    </row>
    <row r="295" spans="1:13" x14ac:dyDescent="0.15">
      <c r="A295" s="5" t="str">
        <f t="shared" si="35"/>
        <v>//270140109</v>
      </c>
      <c r="B295" s="5">
        <f t="shared" si="47"/>
        <v>270140109</v>
      </c>
      <c r="C295" s="5" t="s">
        <v>169</v>
      </c>
      <c r="D295" s="5" t="str">
        <f t="shared" si="48"/>
        <v>{"ConditionType":26,"Param":[]}</v>
      </c>
      <c r="E295" s="5" t="str">
        <f>_xlfn.XLOOKUP(C295,礼包中转!$I$6:$I$23,礼包中转!$G$6:$G$23)</f>
        <v>[19,40]</v>
      </c>
      <c r="F295" s="5">
        <f>_xlfn.XLOOKUP(C295,礼包中转!$I$6:$I$23,礼包中转!$E$6:$E$23)</f>
        <v>200</v>
      </c>
      <c r="G295" s="5" t="str">
        <f>_xlfn.XLOOKUP(C295,礼包中转!$I$6:$I$23,礼包中转!$D$6:$D$23)</f>
        <v>PushEverythingBagDesc1402</v>
      </c>
      <c r="H295" s="5" t="str">
        <f>_xlfn.XLOOKUP(C295,礼包中转!$I$6:$I$23,礼包中转!$F$6:$F$23)</f>
        <v>PushEverythingBag1402</v>
      </c>
      <c r="I295" s="5">
        <v>800</v>
      </c>
      <c r="J295" s="5">
        <f t="shared" si="36"/>
        <v>7200</v>
      </c>
      <c r="K295" s="5">
        <f>_xlfn.XLOOKUP(C295,礼包中转!$I$6:$I$23,礼包中转!$H$6:$H$23)</f>
        <v>1402</v>
      </c>
      <c r="L295" s="5" t="str">
        <f>_xlfn.XLOOKUP(C295,礼包中转!$I$6:$I$23,礼包中转!$L$6:$L$23,"[]")</f>
        <v>[{"ItemId":10004,"Num":30}]</v>
      </c>
      <c r="M295" s="26" t="str">
        <f>_xlfn.XLOOKUP(C295,礼包中转!$I$6:$I$23,礼包中转!$M$6:$M$23,"[]")</f>
        <v>[{"ItemId":50002,"Num":2400},{"ItemId":50004,"Num":200000},{"ItemId":50005,"Num":1250}]</v>
      </c>
    </row>
    <row r="296" spans="1:13" x14ac:dyDescent="0.15">
      <c r="A296" s="5" t="str">
        <f t="shared" si="35"/>
        <v>//270140207</v>
      </c>
      <c r="B296" s="5">
        <f>B280+1</f>
        <v>270140207</v>
      </c>
      <c r="C296" s="5" t="s">
        <v>170</v>
      </c>
      <c r="D296" s="5" t="str">
        <f t="shared" si="48"/>
        <v>{"ConditionType":26,"Param":[]}</v>
      </c>
      <c r="E296" s="5" t="str">
        <f>_xlfn.XLOOKUP(C296,礼包中转!$I$6:$I$23,礼包中转!$G$6:$G$23)</f>
        <v>[40,-1]</v>
      </c>
      <c r="F296" s="5">
        <f>_xlfn.XLOOKUP(C296,礼包中转!$I$6:$I$23,礼包中转!$E$6:$E$23)</f>
        <v>200</v>
      </c>
      <c r="G296" s="5" t="str">
        <f>_xlfn.XLOOKUP(C296,礼包中转!$I$6:$I$23,礼包中转!$D$6:$D$23)</f>
        <v>PushEverythingBagDesc1403</v>
      </c>
      <c r="H296" s="5" t="str">
        <f>_xlfn.XLOOKUP(C296,礼包中转!$I$6:$I$23,礼包中转!$F$6:$F$23)</f>
        <v>PushEverythingBag1403</v>
      </c>
      <c r="I296" s="5">
        <v>800</v>
      </c>
      <c r="J296" s="5">
        <f t="shared" si="36"/>
        <v>7200</v>
      </c>
      <c r="K296" s="5">
        <f>_xlfn.XLOOKUP(C296,礼包中转!$I$6:$I$23,礼包中转!$H$6:$H$23)</f>
        <v>1403</v>
      </c>
      <c r="L296" s="5" t="str">
        <f>_xlfn.XLOOKUP(C296,礼包中转!$I$6:$I$23,礼包中转!$L$6:$L$23,"[]")</f>
        <v>[{"ItemId":10004,"Num":65}]</v>
      </c>
      <c r="M296" s="26" t="str">
        <f>_xlfn.XLOOKUP(C296,礼包中转!$I$6:$I$23,礼包中转!$M$6:$M$23,"[]")</f>
        <v>[{"ItemId":50002,"Num":4800},{"ItemId":50004,"Num":500000},{"ItemId":50005,"Num":2500}]</v>
      </c>
    </row>
    <row r="297" spans="1:13" x14ac:dyDescent="0.15">
      <c r="A297" s="5">
        <f t="shared" si="35"/>
        <v>270140208</v>
      </c>
      <c r="B297" s="5">
        <f t="shared" ref="B297:B298" si="49">B296+1</f>
        <v>270140208</v>
      </c>
      <c r="C297" s="5" t="s">
        <v>170</v>
      </c>
      <c r="D297" s="5" t="str">
        <f t="shared" si="48"/>
        <v>{"ConditionType":26,"Param":[50405,50405]}</v>
      </c>
      <c r="E297" s="5" t="str">
        <f>_xlfn.XLOOKUP(C297,礼包中转!$I$6:$I$23,礼包中转!$G$6:$G$23)</f>
        <v>[40,-1]</v>
      </c>
      <c r="F297" s="5">
        <f>_xlfn.XLOOKUP(C297,礼包中转!$I$6:$I$23,礼包中转!$E$6:$E$23)</f>
        <v>200</v>
      </c>
      <c r="G297" s="5" t="str">
        <f>_xlfn.XLOOKUP(C297,礼包中转!$I$6:$I$23,礼包中转!$D$6:$D$23)</f>
        <v>PushEverythingBagDesc1403</v>
      </c>
      <c r="H297" s="5" t="str">
        <f>_xlfn.XLOOKUP(C297,礼包中转!$I$6:$I$23,礼包中转!$F$6:$F$23)</f>
        <v>PushEverythingBag1403</v>
      </c>
      <c r="I297" s="5">
        <v>800</v>
      </c>
      <c r="J297" s="5">
        <f t="shared" si="36"/>
        <v>7200</v>
      </c>
      <c r="K297" s="5">
        <f>_xlfn.XLOOKUP(C297,礼包中转!$I$6:$I$23,礼包中转!$H$6:$H$23)</f>
        <v>1403</v>
      </c>
      <c r="L297" s="5" t="str">
        <f>_xlfn.XLOOKUP(C297,礼包中转!$I$6:$I$23,礼包中转!$L$6:$L$23,"[]")</f>
        <v>[{"ItemId":10004,"Num":65}]</v>
      </c>
      <c r="M297" s="26" t="str">
        <f>_xlfn.XLOOKUP(C297,礼包中转!$I$6:$I$23,礼包中转!$M$6:$M$23,"[]")</f>
        <v>[{"ItemId":50002,"Num":4800},{"ItemId":50004,"Num":500000},{"ItemId":50005,"Num":2500}]</v>
      </c>
    </row>
    <row r="298" spans="1:13" x14ac:dyDescent="0.15">
      <c r="A298" s="5" t="str">
        <f t="shared" si="35"/>
        <v>//270140209</v>
      </c>
      <c r="B298" s="5">
        <f t="shared" si="49"/>
        <v>270140209</v>
      </c>
      <c r="C298" s="5" t="s">
        <v>170</v>
      </c>
      <c r="D298" s="5" t="str">
        <f t="shared" si="48"/>
        <v>{"ConditionType":26,"Param":[]}</v>
      </c>
      <c r="E298" s="5" t="str">
        <f>_xlfn.XLOOKUP(C298,礼包中转!$I$6:$I$23,礼包中转!$G$6:$G$23)</f>
        <v>[40,-1]</v>
      </c>
      <c r="F298" s="5">
        <f>_xlfn.XLOOKUP(C298,礼包中转!$I$6:$I$23,礼包中转!$E$6:$E$23)</f>
        <v>200</v>
      </c>
      <c r="G298" s="5" t="str">
        <f>_xlfn.XLOOKUP(C298,礼包中转!$I$6:$I$23,礼包中转!$D$6:$D$23)</f>
        <v>PushEverythingBagDesc1403</v>
      </c>
      <c r="H298" s="5" t="str">
        <f>_xlfn.XLOOKUP(C298,礼包中转!$I$6:$I$23,礼包中转!$F$6:$F$23)</f>
        <v>PushEverythingBag1403</v>
      </c>
      <c r="I298" s="5">
        <v>800</v>
      </c>
      <c r="J298" s="5">
        <f t="shared" si="36"/>
        <v>7200</v>
      </c>
      <c r="K298" s="5">
        <f>_xlfn.XLOOKUP(C298,礼包中转!$I$6:$I$23,礼包中转!$H$6:$H$23)</f>
        <v>1403</v>
      </c>
      <c r="L298" s="5" t="str">
        <f>_xlfn.XLOOKUP(C298,礼包中转!$I$6:$I$23,礼包中转!$L$6:$L$23,"[]")</f>
        <v>[{"ItemId":10004,"Num":65}]</v>
      </c>
      <c r="M298" s="26" t="str">
        <f>_xlfn.XLOOKUP(C298,礼包中转!$I$6:$I$23,礼包中转!$M$6:$M$23,"[]")</f>
        <v>[{"ItemId":50002,"Num":4800},{"ItemId":50004,"Num":500000},{"ItemId":50005,"Num":2500}]</v>
      </c>
    </row>
    <row r="299" spans="1:13" x14ac:dyDescent="0.15">
      <c r="A299" s="11" t="s">
        <v>187</v>
      </c>
      <c r="B299" s="10"/>
      <c r="C299" s="10"/>
      <c r="D299" s="10"/>
      <c r="E299" s="10"/>
      <c r="F299" s="10"/>
      <c r="G299" s="10"/>
      <c r="H299" s="10"/>
      <c r="I299" s="10"/>
      <c r="J299" s="4"/>
      <c r="K299" s="4"/>
      <c r="L299" s="4"/>
      <c r="M299" s="4"/>
    </row>
    <row r="300" spans="1:13" x14ac:dyDescent="0.15">
      <c r="A300" s="11" t="s">
        <v>200</v>
      </c>
      <c r="B300" s="10"/>
      <c r="C300" s="10"/>
      <c r="D300" s="10"/>
      <c r="E300" s="10"/>
      <c r="F300" s="10"/>
      <c r="G300" s="10"/>
      <c r="H300" s="10"/>
      <c r="I300" s="10"/>
      <c r="J300" s="4"/>
      <c r="K300" s="4"/>
      <c r="L300" s="4"/>
      <c r="M300" s="4"/>
    </row>
    <row r="301" spans="1:13" x14ac:dyDescent="0.15">
      <c r="A301" s="5">
        <f>IF(D301=$D$302,"//"&amp;B301,B301)</f>
        <v>260130101</v>
      </c>
      <c r="B301" s="5">
        <f>26*10000000+K301*100+1</f>
        <v>260130101</v>
      </c>
      <c r="C301" s="5" t="s">
        <v>149</v>
      </c>
      <c r="D301" s="5" t="str">
        <f>条件中转!R202</f>
        <v>{"ConditionType":27,"Param":[201]}</v>
      </c>
      <c r="E301" s="5" t="str">
        <f>_xlfn.XLOOKUP(C301,礼包中转!$I$6:$I$23,礼包中转!$G$6:$G$23)</f>
        <v>[0,40]</v>
      </c>
      <c r="F301" s="5">
        <f>_xlfn.XLOOKUP(C301,礼包中转!$I$6:$I$23,礼包中转!$E$6:$E$23)</f>
        <v>100</v>
      </c>
      <c r="G301" s="5" t="str">
        <f>_xlfn.XLOOKUP(C301,礼包中转!$I$6:$I$23,礼包中转!$D$6:$D$23)</f>
        <v>PushEverythingBagDesc1301</v>
      </c>
      <c r="H301" s="5" t="str">
        <f>_xlfn.XLOOKUP(C301,礼包中转!$I$6:$I$23,礼包中转!$F$6:$F$23)</f>
        <v>PushEverythingBag1301</v>
      </c>
      <c r="I301" s="5">
        <v>800</v>
      </c>
      <c r="J301" s="5">
        <f t="shared" ref="J301:J306" si="50">60*60*2</f>
        <v>7200</v>
      </c>
      <c r="K301" s="5">
        <f>_xlfn.XLOOKUP(C301,礼包中转!$I$6:$I$23,礼包中转!$H$6:$H$23)</f>
        <v>1301</v>
      </c>
      <c r="L301" s="5" t="str">
        <f>_xlfn.XLOOKUP(C301,礼包中转!$I$6:$I$23,礼包中转!$L$6:$L$23,"[]")</f>
        <v>[{"ItemId":10002,"Num":10}]</v>
      </c>
      <c r="M301" s="26" t="str">
        <f>_xlfn.XLOOKUP(C301,礼包中转!$I$6:$I$23,礼包中转!$M$6:$M$23,"[]")</f>
        <v>[{"ItemId":20002,"Num":60},{"ItemId":50002,"Num":1200},{"ItemId":50004,"Num":100000},{"ItemId":50005,"Num":570}]</v>
      </c>
    </row>
    <row r="302" spans="1:13" x14ac:dyDescent="0.15">
      <c r="A302" s="5" t="str">
        <f t="shared" ref="A302:A306" si="51">IF(D302=$D$302,"//"&amp;B302,B302)</f>
        <v>//260130102</v>
      </c>
      <c r="B302" s="5">
        <f>B301+1</f>
        <v>260130102</v>
      </c>
      <c r="C302" s="5" t="s">
        <v>149</v>
      </c>
      <c r="D302" s="5" t="str">
        <f>条件中转!R203</f>
        <v>{"ConditionType":27,"Param":[]}</v>
      </c>
      <c r="E302" s="5" t="str">
        <f>_xlfn.XLOOKUP(C302,礼包中转!$I$6:$I$23,礼包中转!$G$6:$G$23)</f>
        <v>[0,40]</v>
      </c>
      <c r="F302" s="5">
        <f>_xlfn.XLOOKUP(C302,礼包中转!$I$6:$I$23,礼包中转!$E$6:$E$23)</f>
        <v>100</v>
      </c>
      <c r="G302" s="5" t="str">
        <f>_xlfn.XLOOKUP(C302,礼包中转!$I$6:$I$23,礼包中转!$D$6:$D$23)</f>
        <v>PushEverythingBagDesc1301</v>
      </c>
      <c r="H302" s="5" t="str">
        <f>_xlfn.XLOOKUP(C302,礼包中转!$I$6:$I$23,礼包中转!$F$6:$F$23)</f>
        <v>PushEverythingBag1301</v>
      </c>
      <c r="I302" s="5">
        <v>800</v>
      </c>
      <c r="J302" s="5">
        <f t="shared" si="50"/>
        <v>7200</v>
      </c>
      <c r="K302" s="5">
        <f>_xlfn.XLOOKUP(C302,礼包中转!$I$6:$I$23,礼包中转!$H$6:$H$23)</f>
        <v>1301</v>
      </c>
      <c r="L302" s="5" t="str">
        <f>_xlfn.XLOOKUP(C302,礼包中转!$I$6:$I$23,礼包中转!$L$6:$L$23,"[]")</f>
        <v>[{"ItemId":10002,"Num":10}]</v>
      </c>
      <c r="M302" s="26" t="str">
        <f>_xlfn.XLOOKUP(C302,礼包中转!$I$6:$I$23,礼包中转!$M$6:$M$23,"[]")</f>
        <v>[{"ItemId":20002,"Num":60},{"ItemId":50002,"Num":1200},{"ItemId":50004,"Num":100000},{"ItemId":50005,"Num":570}]</v>
      </c>
    </row>
    <row r="303" spans="1:13" x14ac:dyDescent="0.15">
      <c r="A303" s="5">
        <f t="shared" si="51"/>
        <v>260130103</v>
      </c>
      <c r="B303" s="5">
        <f>B302+1</f>
        <v>260130103</v>
      </c>
      <c r="C303" s="5" t="s">
        <v>149</v>
      </c>
      <c r="D303" s="5" t="str">
        <f>条件中转!R204</f>
        <v>{"ConditionType":27,"Param":[401]}</v>
      </c>
      <c r="E303" s="5" t="str">
        <f>_xlfn.XLOOKUP(C303,礼包中转!$I$6:$I$23,礼包中转!$G$6:$G$23)</f>
        <v>[0,40]</v>
      </c>
      <c r="F303" s="5">
        <f>_xlfn.XLOOKUP(C303,礼包中转!$I$6:$I$23,礼包中转!$E$6:$E$23)</f>
        <v>100</v>
      </c>
      <c r="G303" s="5" t="str">
        <f>_xlfn.XLOOKUP(C303,礼包中转!$I$6:$I$23,礼包中转!$D$6:$D$23)</f>
        <v>PushEverythingBagDesc1301</v>
      </c>
      <c r="H303" s="5" t="str">
        <f>_xlfn.XLOOKUP(C303,礼包中转!$I$6:$I$23,礼包中转!$F$6:$F$23)</f>
        <v>PushEverythingBag1301</v>
      </c>
      <c r="I303" s="5">
        <v>800</v>
      </c>
      <c r="J303" s="5">
        <f t="shared" si="50"/>
        <v>7200</v>
      </c>
      <c r="K303" s="5">
        <f>_xlfn.XLOOKUP(C303,礼包中转!$I$6:$I$23,礼包中转!$H$6:$H$23)</f>
        <v>1301</v>
      </c>
      <c r="L303" s="5" t="str">
        <f>_xlfn.XLOOKUP(C303,礼包中转!$I$6:$I$23,礼包中转!$L$6:$L$23,"[]")</f>
        <v>[{"ItemId":10002,"Num":10}]</v>
      </c>
      <c r="M303" s="26" t="str">
        <f>_xlfn.XLOOKUP(C303,礼包中转!$I$6:$I$23,礼包中转!$M$6:$M$23,"[]")</f>
        <v>[{"ItemId":20002,"Num":60},{"ItemId":50002,"Num":1200},{"ItemId":50004,"Num":100000},{"ItemId":50005,"Num":570}]</v>
      </c>
    </row>
    <row r="304" spans="1:13" x14ac:dyDescent="0.15">
      <c r="A304" s="5">
        <f t="shared" si="51"/>
        <v>260130301</v>
      </c>
      <c r="B304" s="5">
        <f>26*10000000+K304*100+1</f>
        <v>260130301</v>
      </c>
      <c r="C304" s="5" t="s">
        <v>168</v>
      </c>
      <c r="D304" s="5" t="str">
        <f>D301</f>
        <v>{"ConditionType":27,"Param":[201]}</v>
      </c>
      <c r="E304" s="5" t="str">
        <f>_xlfn.XLOOKUP(C304,礼包中转!$I$6:$I$23,礼包中转!$G$6:$G$23)</f>
        <v>[40,-1]</v>
      </c>
      <c r="F304" s="5">
        <f>_xlfn.XLOOKUP(C304,礼包中转!$I$6:$I$23,礼包中转!$E$6:$E$23)</f>
        <v>100</v>
      </c>
      <c r="G304" s="5" t="str">
        <f>_xlfn.XLOOKUP(C304,礼包中转!$I$6:$I$23,礼包中转!$D$6:$D$23)</f>
        <v>PushEverythingBagDesc1303</v>
      </c>
      <c r="H304" s="5" t="str">
        <f>_xlfn.XLOOKUP(C304,礼包中转!$I$6:$I$23,礼包中转!$F$6:$F$23)</f>
        <v>PushEverythingBag1303</v>
      </c>
      <c r="I304" s="5">
        <v>800</v>
      </c>
      <c r="J304" s="5">
        <f t="shared" si="50"/>
        <v>7200</v>
      </c>
      <c r="K304" s="5">
        <f>_xlfn.XLOOKUP(C304,礼包中转!$I$6:$I$23,礼包中转!$H$6:$H$23)</f>
        <v>1303</v>
      </c>
      <c r="L304" s="5" t="str">
        <f>_xlfn.XLOOKUP(C304,礼包中转!$I$6:$I$23,礼包中转!$L$6:$L$23,"[]")</f>
        <v>[{"ItemId":10002,"Num":75}]</v>
      </c>
      <c r="M304" s="26" t="str">
        <f>_xlfn.XLOOKUP(C304,礼包中转!$I$6:$I$23,礼包中转!$M$6:$M$23,"[]")</f>
        <v>[{"ItemId":30005,"Num":150},{"ItemId":50002,"Num":5400},{"ItemId":50004,"Num":500000},{"ItemId":50005,"Num":2500}]</v>
      </c>
    </row>
    <row r="305" spans="1:13" x14ac:dyDescent="0.15">
      <c r="A305" s="5" t="str">
        <f t="shared" si="51"/>
        <v>//260130302</v>
      </c>
      <c r="B305" s="5">
        <f>B304+1</f>
        <v>260130302</v>
      </c>
      <c r="C305" s="5" t="s">
        <v>168</v>
      </c>
      <c r="D305" s="5" t="str">
        <f t="shared" ref="D305:D306" si="52">D302</f>
        <v>{"ConditionType":27,"Param":[]}</v>
      </c>
      <c r="E305" s="5" t="str">
        <f>_xlfn.XLOOKUP(C305,礼包中转!$I$6:$I$23,礼包中转!$G$6:$G$23)</f>
        <v>[40,-1]</v>
      </c>
      <c r="F305" s="5">
        <f>_xlfn.XLOOKUP(C305,礼包中转!$I$6:$I$23,礼包中转!$E$6:$E$23)</f>
        <v>100</v>
      </c>
      <c r="G305" s="5" t="str">
        <f>_xlfn.XLOOKUP(C305,礼包中转!$I$6:$I$23,礼包中转!$D$6:$D$23)</f>
        <v>PushEverythingBagDesc1303</v>
      </c>
      <c r="H305" s="5" t="str">
        <f>_xlfn.XLOOKUP(C305,礼包中转!$I$6:$I$23,礼包中转!$F$6:$F$23)</f>
        <v>PushEverythingBag1303</v>
      </c>
      <c r="I305" s="5">
        <v>800</v>
      </c>
      <c r="J305" s="5">
        <f t="shared" si="50"/>
        <v>7200</v>
      </c>
      <c r="K305" s="5">
        <f>_xlfn.XLOOKUP(C305,礼包中转!$I$6:$I$23,礼包中转!$H$6:$H$23)</f>
        <v>1303</v>
      </c>
      <c r="L305" s="5" t="str">
        <f>_xlfn.XLOOKUP(C305,礼包中转!$I$6:$I$23,礼包中转!$L$6:$L$23,"[]")</f>
        <v>[{"ItemId":10002,"Num":75}]</v>
      </c>
      <c r="M305" s="26" t="str">
        <f>_xlfn.XLOOKUP(C305,礼包中转!$I$6:$I$23,礼包中转!$M$6:$M$23,"[]")</f>
        <v>[{"ItemId":30005,"Num":150},{"ItemId":50002,"Num":5400},{"ItemId":50004,"Num":500000},{"ItemId":50005,"Num":2500}]</v>
      </c>
    </row>
    <row r="306" spans="1:13" x14ac:dyDescent="0.15">
      <c r="A306" s="5">
        <f t="shared" si="51"/>
        <v>260130303</v>
      </c>
      <c r="B306" s="5">
        <f>B305+1</f>
        <v>260130303</v>
      </c>
      <c r="C306" s="5" t="s">
        <v>168</v>
      </c>
      <c r="D306" s="5" t="str">
        <f t="shared" si="52"/>
        <v>{"ConditionType":27,"Param":[401]}</v>
      </c>
      <c r="E306" s="5" t="str">
        <f>_xlfn.XLOOKUP(C306,礼包中转!$I$6:$I$23,礼包中转!$G$6:$G$23)</f>
        <v>[40,-1]</v>
      </c>
      <c r="F306" s="5">
        <f>_xlfn.XLOOKUP(C306,礼包中转!$I$6:$I$23,礼包中转!$E$6:$E$23)</f>
        <v>100</v>
      </c>
      <c r="G306" s="5" t="str">
        <f>_xlfn.XLOOKUP(C306,礼包中转!$I$6:$I$23,礼包中转!$D$6:$D$23)</f>
        <v>PushEverythingBagDesc1303</v>
      </c>
      <c r="H306" s="5" t="str">
        <f>_xlfn.XLOOKUP(C306,礼包中转!$I$6:$I$23,礼包中转!$F$6:$F$23)</f>
        <v>PushEverythingBag1303</v>
      </c>
      <c r="I306" s="5">
        <v>800</v>
      </c>
      <c r="J306" s="5">
        <f t="shared" si="50"/>
        <v>7200</v>
      </c>
      <c r="K306" s="5">
        <f>_xlfn.XLOOKUP(C306,礼包中转!$I$6:$I$23,礼包中转!$H$6:$H$23)</f>
        <v>1303</v>
      </c>
      <c r="L306" s="5" t="str">
        <f>_xlfn.XLOOKUP(C306,礼包中转!$I$6:$I$23,礼包中转!$L$6:$L$23,"[]")</f>
        <v>[{"ItemId":10002,"Num":75}]</v>
      </c>
      <c r="M306" s="26" t="str">
        <f>_xlfn.XLOOKUP(C306,礼包中转!$I$6:$I$23,礼包中转!$M$6:$M$23,"[]")</f>
        <v>[{"ItemId":30005,"Num":150},{"ItemId":50002,"Num":5400},{"ItemId":50004,"Num":500000},{"ItemId":50005,"Num":2500}]</v>
      </c>
    </row>
    <row r="307" spans="1:13" x14ac:dyDescent="0.15">
      <c r="A307" s="11" t="s">
        <v>201</v>
      </c>
      <c r="B307" s="10"/>
      <c r="C307" s="10"/>
      <c r="D307" s="10"/>
      <c r="E307" s="10"/>
      <c r="F307" s="10"/>
      <c r="G307" s="10"/>
      <c r="H307" s="10"/>
      <c r="I307" s="10"/>
      <c r="J307" s="4"/>
      <c r="K307" s="4"/>
      <c r="L307" s="4"/>
      <c r="M307" s="4"/>
    </row>
    <row r="308" spans="1:13" x14ac:dyDescent="0.15">
      <c r="A308" s="5" t="str">
        <f>IF(D308=$D$302,"//"&amp;B308,B308)</f>
        <v>//260130104</v>
      </c>
      <c r="B308" s="5">
        <f>B303+1</f>
        <v>260130104</v>
      </c>
      <c r="C308" s="5" t="s">
        <v>171</v>
      </c>
      <c r="D308" s="5" t="str">
        <f>条件中转!R205</f>
        <v>{"ConditionType":27,"Param":[]}</v>
      </c>
      <c r="E308" s="5" t="str">
        <f>_xlfn.XLOOKUP(C308,礼包中转!$I$6:$I$23,礼包中转!$G$6:$G$23)</f>
        <v>[0,40]</v>
      </c>
      <c r="F308" s="5">
        <f>_xlfn.XLOOKUP(C308,礼包中转!$I$6:$I$23,礼包中转!$E$6:$E$23)</f>
        <v>300</v>
      </c>
      <c r="G308" s="5" t="str">
        <f>_xlfn.XLOOKUP(C308,礼包中转!$I$6:$I$23,礼包中转!$D$6:$D$23)</f>
        <v>PushEverythingBagDesc1502</v>
      </c>
      <c r="H308" s="5" t="str">
        <f>_xlfn.XLOOKUP(C308,礼包中转!$I$6:$I$23,礼包中转!$F$6:$F$23)</f>
        <v>PushEverythingBag1502</v>
      </c>
      <c r="I308" s="5">
        <v>800</v>
      </c>
      <c r="J308" s="5">
        <f t="shared" ref="J308:J325" si="53">60*60*2</f>
        <v>7200</v>
      </c>
      <c r="K308" s="5">
        <f>_xlfn.XLOOKUP(C308,礼包中转!$I$6:$I$23,礼包中转!$H$6:$H$23)</f>
        <v>1502</v>
      </c>
      <c r="L308" s="5" t="str">
        <f>_xlfn.XLOOKUP(C308,礼包中转!$I$6:$I$23,礼包中转!$L$6:$L$23,"[]")</f>
        <v>[{"ItemId":70002,"Num":125}]</v>
      </c>
      <c r="M308" s="26" t="str">
        <f>_xlfn.XLOOKUP(C308,礼包中转!$I$6:$I$23,礼包中转!$M$6:$M$23,"[]")</f>
        <v>[{"ItemId":50002,"Num":2400},{"ItemId":50004,"Num":200000},{"ItemId":50005,"Num":1250}]</v>
      </c>
    </row>
    <row r="309" spans="1:13" x14ac:dyDescent="0.15">
      <c r="A309" s="5">
        <f t="shared" ref="A309:A325" si="54">IF(D309=$D$302,"//"&amp;B309,B309)</f>
        <v>260130105</v>
      </c>
      <c r="B309" s="5">
        <f>B308+1</f>
        <v>260130105</v>
      </c>
      <c r="C309" s="5" t="s">
        <v>171</v>
      </c>
      <c r="D309" s="5" t="str">
        <f>条件中转!R206</f>
        <v>{"ConditionType":27,"Param":[601]}</v>
      </c>
      <c r="E309" s="5" t="str">
        <f>_xlfn.XLOOKUP(C309,礼包中转!$I$6:$I$23,礼包中转!$G$6:$G$23)</f>
        <v>[0,40]</v>
      </c>
      <c r="F309" s="5">
        <f>_xlfn.XLOOKUP(C309,礼包中转!$I$6:$I$23,礼包中转!$E$6:$E$23)</f>
        <v>300</v>
      </c>
      <c r="G309" s="5" t="str">
        <f>_xlfn.XLOOKUP(C309,礼包中转!$I$6:$I$23,礼包中转!$D$6:$D$23)</f>
        <v>PushEverythingBagDesc1502</v>
      </c>
      <c r="H309" s="5" t="str">
        <f>_xlfn.XLOOKUP(C309,礼包中转!$I$6:$I$23,礼包中转!$F$6:$F$23)</f>
        <v>PushEverythingBag1502</v>
      </c>
      <c r="I309" s="5">
        <v>800</v>
      </c>
      <c r="J309" s="5">
        <f t="shared" si="53"/>
        <v>7200</v>
      </c>
      <c r="K309" s="5">
        <f>_xlfn.XLOOKUP(C309,礼包中转!$I$6:$I$23,礼包中转!$H$6:$H$23)</f>
        <v>1502</v>
      </c>
      <c r="L309" s="5" t="str">
        <f>_xlfn.XLOOKUP(C309,礼包中转!$I$6:$I$23,礼包中转!$L$6:$L$23,"[]")</f>
        <v>[{"ItemId":70002,"Num":125}]</v>
      </c>
      <c r="M309" s="26" t="str">
        <f>_xlfn.XLOOKUP(C309,礼包中转!$I$6:$I$23,礼包中转!$M$6:$M$23,"[]")</f>
        <v>[{"ItemId":50002,"Num":2400},{"ItemId":50004,"Num":200000},{"ItemId":50005,"Num":1250}]</v>
      </c>
    </row>
    <row r="310" spans="1:13" x14ac:dyDescent="0.15">
      <c r="A310" s="5">
        <f t="shared" si="54"/>
        <v>260130106</v>
      </c>
      <c r="B310" s="5">
        <f t="shared" ref="B310:B316" si="55">B309+1</f>
        <v>260130106</v>
      </c>
      <c r="C310" s="5" t="s">
        <v>154</v>
      </c>
      <c r="D310" s="5" t="str">
        <f>条件中转!R207</f>
        <v>{"ConditionType":27,"Param":[701]}</v>
      </c>
      <c r="E310" s="5" t="str">
        <f>_xlfn.XLOOKUP(C310,礼包中转!$I$6:$I$23,礼包中转!$G$6:$G$23)</f>
        <v>[0,40]</v>
      </c>
      <c r="F310" s="5">
        <f>_xlfn.XLOOKUP(C310,礼包中转!$I$6:$I$23,礼包中转!$E$6:$E$23)</f>
        <v>300</v>
      </c>
      <c r="G310" s="5" t="str">
        <f>_xlfn.XLOOKUP(C310,礼包中转!$I$6:$I$23,礼包中转!$D$6:$D$23)</f>
        <v>PushEverythingBagDesc1502</v>
      </c>
      <c r="H310" s="5" t="str">
        <f>_xlfn.XLOOKUP(C310,礼包中转!$I$6:$I$23,礼包中转!$F$6:$F$23)</f>
        <v>PushEverythingBag1502</v>
      </c>
      <c r="I310" s="5">
        <v>800</v>
      </c>
      <c r="J310" s="5">
        <f t="shared" si="53"/>
        <v>7200</v>
      </c>
      <c r="K310" s="5">
        <f>_xlfn.XLOOKUP(C310,礼包中转!$I$6:$I$23,礼包中转!$H$6:$H$23)</f>
        <v>1502</v>
      </c>
      <c r="L310" s="5" t="str">
        <f>_xlfn.XLOOKUP(C310,礼包中转!$I$6:$I$23,礼包中转!$L$6:$L$23,"[]")</f>
        <v>[{"ItemId":70002,"Num":125}]</v>
      </c>
      <c r="M310" s="26" t="str">
        <f>_xlfn.XLOOKUP(C310,礼包中转!$I$6:$I$23,礼包中转!$M$6:$M$23,"[]")</f>
        <v>[{"ItemId":50002,"Num":2400},{"ItemId":50004,"Num":200000},{"ItemId":50005,"Num":1250}]</v>
      </c>
    </row>
    <row r="311" spans="1:13" x14ac:dyDescent="0.15">
      <c r="A311" s="5">
        <f t="shared" si="54"/>
        <v>260130107</v>
      </c>
      <c r="B311" s="5">
        <f t="shared" si="55"/>
        <v>260130107</v>
      </c>
      <c r="C311" s="5" t="s">
        <v>154</v>
      </c>
      <c r="D311" s="5" t="str">
        <f>条件中转!R208</f>
        <v>{"ConditionType":27,"Param":[801]}</v>
      </c>
      <c r="E311" s="5" t="str">
        <f>_xlfn.XLOOKUP(C311,礼包中转!$I$6:$I$23,礼包中转!$G$6:$G$23)</f>
        <v>[0,40]</v>
      </c>
      <c r="F311" s="5">
        <f>_xlfn.XLOOKUP(C311,礼包中转!$I$6:$I$23,礼包中转!$E$6:$E$23)</f>
        <v>300</v>
      </c>
      <c r="G311" s="5" t="str">
        <f>_xlfn.XLOOKUP(C311,礼包中转!$I$6:$I$23,礼包中转!$D$6:$D$23)</f>
        <v>PushEverythingBagDesc1502</v>
      </c>
      <c r="H311" s="5" t="str">
        <f>_xlfn.XLOOKUP(C311,礼包中转!$I$6:$I$23,礼包中转!$F$6:$F$23)</f>
        <v>PushEverythingBag1502</v>
      </c>
      <c r="I311" s="5">
        <v>800</v>
      </c>
      <c r="J311" s="5">
        <f t="shared" si="53"/>
        <v>7200</v>
      </c>
      <c r="K311" s="5">
        <f>_xlfn.XLOOKUP(C311,礼包中转!$I$6:$I$23,礼包中转!$H$6:$H$23)</f>
        <v>1502</v>
      </c>
      <c r="L311" s="5" t="str">
        <f>_xlfn.XLOOKUP(C311,礼包中转!$I$6:$I$23,礼包中转!$L$6:$L$23,"[]")</f>
        <v>[{"ItemId":70002,"Num":125}]</v>
      </c>
      <c r="M311" s="26" t="str">
        <f>_xlfn.XLOOKUP(C311,礼包中转!$I$6:$I$23,礼包中转!$M$6:$M$23,"[]")</f>
        <v>[{"ItemId":50002,"Num":2400},{"ItemId":50004,"Num":200000},{"ItemId":50005,"Num":1250}]</v>
      </c>
    </row>
    <row r="312" spans="1:13" x14ac:dyDescent="0.15">
      <c r="A312" s="5">
        <f t="shared" si="54"/>
        <v>260130108</v>
      </c>
      <c r="B312" s="5">
        <f t="shared" si="55"/>
        <v>260130108</v>
      </c>
      <c r="C312" s="5" t="s">
        <v>154</v>
      </c>
      <c r="D312" s="5" t="str">
        <f>条件中转!R209</f>
        <v>{"ConditionType":27,"Param":[901]}</v>
      </c>
      <c r="E312" s="5" t="str">
        <f>_xlfn.XLOOKUP(C312,礼包中转!$I$6:$I$23,礼包中转!$G$6:$G$23)</f>
        <v>[0,40]</v>
      </c>
      <c r="F312" s="5">
        <f>_xlfn.XLOOKUP(C312,礼包中转!$I$6:$I$23,礼包中转!$E$6:$E$23)</f>
        <v>300</v>
      </c>
      <c r="G312" s="5" t="str">
        <f>_xlfn.XLOOKUP(C312,礼包中转!$I$6:$I$23,礼包中转!$D$6:$D$23)</f>
        <v>PushEverythingBagDesc1502</v>
      </c>
      <c r="H312" s="5" t="str">
        <f>_xlfn.XLOOKUP(C312,礼包中转!$I$6:$I$23,礼包中转!$F$6:$F$23)</f>
        <v>PushEverythingBag1502</v>
      </c>
      <c r="I312" s="5">
        <v>800</v>
      </c>
      <c r="J312" s="5">
        <f t="shared" si="53"/>
        <v>7200</v>
      </c>
      <c r="K312" s="5">
        <f>_xlfn.XLOOKUP(C312,礼包中转!$I$6:$I$23,礼包中转!$H$6:$H$23)</f>
        <v>1502</v>
      </c>
      <c r="L312" s="5" t="str">
        <f>_xlfn.XLOOKUP(C312,礼包中转!$I$6:$I$23,礼包中转!$L$6:$L$23,"[]")</f>
        <v>[{"ItemId":70002,"Num":125}]</v>
      </c>
      <c r="M312" s="26" t="str">
        <f>_xlfn.XLOOKUP(C312,礼包中转!$I$6:$I$23,礼包中转!$M$6:$M$23,"[]")</f>
        <v>[{"ItemId":50002,"Num":2400},{"ItemId":50004,"Num":200000},{"ItemId":50005,"Num":1250}]</v>
      </c>
    </row>
    <row r="313" spans="1:13" x14ac:dyDescent="0.15">
      <c r="A313" s="5">
        <f t="shared" si="54"/>
        <v>260130109</v>
      </c>
      <c r="B313" s="5">
        <f t="shared" si="55"/>
        <v>260130109</v>
      </c>
      <c r="C313" s="5" t="s">
        <v>154</v>
      </c>
      <c r="D313" s="5" t="str">
        <f>条件中转!R210</f>
        <v>{"ConditionType":27,"Param":[1001]}</v>
      </c>
      <c r="E313" s="5" t="str">
        <f>_xlfn.XLOOKUP(C313,礼包中转!$I$6:$I$23,礼包中转!$G$6:$G$23)</f>
        <v>[0,40]</v>
      </c>
      <c r="F313" s="5">
        <f>_xlfn.XLOOKUP(C313,礼包中转!$I$6:$I$23,礼包中转!$E$6:$E$23)</f>
        <v>300</v>
      </c>
      <c r="G313" s="5" t="str">
        <f>_xlfn.XLOOKUP(C313,礼包中转!$I$6:$I$23,礼包中转!$D$6:$D$23)</f>
        <v>PushEverythingBagDesc1502</v>
      </c>
      <c r="H313" s="5" t="str">
        <f>_xlfn.XLOOKUP(C313,礼包中转!$I$6:$I$23,礼包中转!$F$6:$F$23)</f>
        <v>PushEverythingBag1502</v>
      </c>
      <c r="I313" s="5">
        <v>800</v>
      </c>
      <c r="J313" s="5">
        <f t="shared" si="53"/>
        <v>7200</v>
      </c>
      <c r="K313" s="5">
        <f>_xlfn.XLOOKUP(C313,礼包中转!$I$6:$I$23,礼包中转!$H$6:$H$23)</f>
        <v>1502</v>
      </c>
      <c r="L313" s="5" t="str">
        <f>_xlfn.XLOOKUP(C313,礼包中转!$I$6:$I$23,礼包中转!$L$6:$L$23,"[]")</f>
        <v>[{"ItemId":70002,"Num":125}]</v>
      </c>
      <c r="M313" s="26" t="str">
        <f>_xlfn.XLOOKUP(C313,礼包中转!$I$6:$I$23,礼包中转!$M$6:$M$23,"[]")</f>
        <v>[{"ItemId":50002,"Num":2400},{"ItemId":50004,"Num":200000},{"ItemId":50005,"Num":1250}]</v>
      </c>
    </row>
    <row r="314" spans="1:13" x14ac:dyDescent="0.15">
      <c r="A314" s="5">
        <f t="shared" si="54"/>
        <v>260130110</v>
      </c>
      <c r="B314" s="5">
        <f t="shared" si="55"/>
        <v>260130110</v>
      </c>
      <c r="C314" s="5" t="s">
        <v>154</v>
      </c>
      <c r="D314" s="5" t="str">
        <f>条件中转!R211</f>
        <v>{"ConditionType":27,"Param":[1002]}</v>
      </c>
      <c r="E314" s="5" t="str">
        <f>_xlfn.XLOOKUP(C314,礼包中转!$I$6:$I$23,礼包中转!$G$6:$G$23)</f>
        <v>[0,40]</v>
      </c>
      <c r="F314" s="5">
        <f>_xlfn.XLOOKUP(C314,礼包中转!$I$6:$I$23,礼包中转!$E$6:$E$23)</f>
        <v>300</v>
      </c>
      <c r="G314" s="5" t="str">
        <f>_xlfn.XLOOKUP(C314,礼包中转!$I$6:$I$23,礼包中转!$D$6:$D$23)</f>
        <v>PushEverythingBagDesc1502</v>
      </c>
      <c r="H314" s="5" t="str">
        <f>_xlfn.XLOOKUP(C314,礼包中转!$I$6:$I$23,礼包中转!$F$6:$F$23)</f>
        <v>PushEverythingBag1502</v>
      </c>
      <c r="I314" s="5">
        <v>800</v>
      </c>
      <c r="J314" s="5">
        <f t="shared" si="53"/>
        <v>7200</v>
      </c>
      <c r="K314" s="5">
        <f>_xlfn.XLOOKUP(C314,礼包中转!$I$6:$I$23,礼包中转!$H$6:$H$23)</f>
        <v>1502</v>
      </c>
      <c r="L314" s="5" t="str">
        <f>_xlfn.XLOOKUP(C314,礼包中转!$I$6:$I$23,礼包中转!$L$6:$L$23,"[]")</f>
        <v>[{"ItemId":70002,"Num":125}]</v>
      </c>
      <c r="M314" s="26" t="str">
        <f>_xlfn.XLOOKUP(C314,礼包中转!$I$6:$I$23,礼包中转!$M$6:$M$23,"[]")</f>
        <v>[{"ItemId":50002,"Num":2400},{"ItemId":50004,"Num":200000},{"ItemId":50005,"Num":1250}]</v>
      </c>
    </row>
    <row r="315" spans="1:13" x14ac:dyDescent="0.15">
      <c r="A315" s="5">
        <f t="shared" si="54"/>
        <v>260130111</v>
      </c>
      <c r="B315" s="5">
        <f t="shared" si="55"/>
        <v>260130111</v>
      </c>
      <c r="C315" s="5" t="s">
        <v>154</v>
      </c>
      <c r="D315" s="5" t="str">
        <f>条件中转!R212</f>
        <v>{"ConditionType":27,"Param":[1003]}</v>
      </c>
      <c r="E315" s="5" t="str">
        <f>_xlfn.XLOOKUP(C315,礼包中转!$I$6:$I$23,礼包中转!$G$6:$G$23)</f>
        <v>[0,40]</v>
      </c>
      <c r="F315" s="5">
        <f>_xlfn.XLOOKUP(C315,礼包中转!$I$6:$I$23,礼包中转!$E$6:$E$23)</f>
        <v>300</v>
      </c>
      <c r="G315" s="5" t="str">
        <f>_xlfn.XLOOKUP(C315,礼包中转!$I$6:$I$23,礼包中转!$D$6:$D$23)</f>
        <v>PushEverythingBagDesc1502</v>
      </c>
      <c r="H315" s="5" t="str">
        <f>_xlfn.XLOOKUP(C315,礼包中转!$I$6:$I$23,礼包中转!$F$6:$F$23)</f>
        <v>PushEverythingBag1502</v>
      </c>
      <c r="I315" s="5">
        <v>800</v>
      </c>
      <c r="J315" s="5">
        <f t="shared" si="53"/>
        <v>7200</v>
      </c>
      <c r="K315" s="5">
        <f>_xlfn.XLOOKUP(C315,礼包中转!$I$6:$I$23,礼包中转!$H$6:$H$23)</f>
        <v>1502</v>
      </c>
      <c r="L315" s="5" t="str">
        <f>_xlfn.XLOOKUP(C315,礼包中转!$I$6:$I$23,礼包中转!$L$6:$L$23,"[]")</f>
        <v>[{"ItemId":70002,"Num":125}]</v>
      </c>
      <c r="M315" s="26" t="str">
        <f>_xlfn.XLOOKUP(C315,礼包中转!$I$6:$I$23,礼包中转!$M$6:$M$23,"[]")</f>
        <v>[{"ItemId":50002,"Num":2400},{"ItemId":50004,"Num":200000},{"ItemId":50005,"Num":1250}]</v>
      </c>
    </row>
    <row r="316" spans="1:13" x14ac:dyDescent="0.15">
      <c r="A316" s="5">
        <f t="shared" si="54"/>
        <v>260130112</v>
      </c>
      <c r="B316" s="5">
        <f t="shared" si="55"/>
        <v>260130112</v>
      </c>
      <c r="C316" s="5" t="s">
        <v>154</v>
      </c>
      <c r="D316" s="5" t="str">
        <f>条件中转!R213</f>
        <v>{"ConditionType":27,"Param":[1004]}</v>
      </c>
      <c r="E316" s="5" t="str">
        <f>_xlfn.XLOOKUP(C316,礼包中转!$I$6:$I$23,礼包中转!$G$6:$G$23)</f>
        <v>[0,40]</v>
      </c>
      <c r="F316" s="5">
        <f>_xlfn.XLOOKUP(C316,礼包中转!$I$6:$I$23,礼包中转!$E$6:$E$23)</f>
        <v>300</v>
      </c>
      <c r="G316" s="5" t="str">
        <f>_xlfn.XLOOKUP(C316,礼包中转!$I$6:$I$23,礼包中转!$D$6:$D$23)</f>
        <v>PushEverythingBagDesc1502</v>
      </c>
      <c r="H316" s="5" t="str">
        <f>_xlfn.XLOOKUP(C316,礼包中转!$I$6:$I$23,礼包中转!$F$6:$F$23)</f>
        <v>PushEverythingBag1502</v>
      </c>
      <c r="I316" s="5">
        <v>800</v>
      </c>
      <c r="J316" s="5">
        <f t="shared" si="53"/>
        <v>7200</v>
      </c>
      <c r="K316" s="5">
        <f>_xlfn.XLOOKUP(C316,礼包中转!$I$6:$I$23,礼包中转!$H$6:$H$23)</f>
        <v>1502</v>
      </c>
      <c r="L316" s="5" t="str">
        <f>_xlfn.XLOOKUP(C316,礼包中转!$I$6:$I$23,礼包中转!$L$6:$L$23,"[]")</f>
        <v>[{"ItemId":70002,"Num":125}]</v>
      </c>
      <c r="M316" s="26" t="str">
        <f>_xlfn.XLOOKUP(C316,礼包中转!$I$6:$I$23,礼包中转!$M$6:$M$23,"[]")</f>
        <v>[{"ItemId":50002,"Num":2400},{"ItemId":50004,"Num":200000},{"ItemId":50005,"Num":1250}]</v>
      </c>
    </row>
    <row r="317" spans="1:13" x14ac:dyDescent="0.15">
      <c r="A317" s="5" t="str">
        <f t="shared" si="54"/>
        <v>//260130304</v>
      </c>
      <c r="B317" s="5">
        <f>B306+1</f>
        <v>260130304</v>
      </c>
      <c r="C317" s="5" t="s">
        <v>172</v>
      </c>
      <c r="D317" s="5" t="str">
        <f>D308</f>
        <v>{"ConditionType":27,"Param":[]}</v>
      </c>
      <c r="E317" s="5" t="str">
        <f>_xlfn.XLOOKUP(C317,礼包中转!$I$6:$I$23,礼包中转!$G$6:$G$23)</f>
        <v>[40,-1]</v>
      </c>
      <c r="F317" s="5">
        <f>_xlfn.XLOOKUP(C317,礼包中转!$I$6:$I$23,礼包中转!$E$6:$E$23)</f>
        <v>300</v>
      </c>
      <c r="G317" s="5" t="str">
        <f>_xlfn.XLOOKUP(C317,礼包中转!$I$6:$I$23,礼包中转!$D$6:$D$23)</f>
        <v>PushEverythingBagDesc1503</v>
      </c>
      <c r="H317" s="5" t="str">
        <f>_xlfn.XLOOKUP(C317,礼包中转!$I$6:$I$23,礼包中转!$F$6:$F$23)</f>
        <v>PushEverythingBag1503</v>
      </c>
      <c r="I317" s="5">
        <v>800</v>
      </c>
      <c r="J317" s="5">
        <f t="shared" si="53"/>
        <v>7200</v>
      </c>
      <c r="K317" s="5">
        <f>_xlfn.XLOOKUP(C317,礼包中转!$I$6:$I$23,礼包中转!$H$6:$H$23)</f>
        <v>1503</v>
      </c>
      <c r="L317" s="5" t="str">
        <f>_xlfn.XLOOKUP(C317,礼包中转!$I$6:$I$23,礼包中转!$L$6:$L$23,"[]")</f>
        <v>[{"ItemId":70002,"Num":250}]</v>
      </c>
      <c r="M317" s="26" t="str">
        <f>_xlfn.XLOOKUP(C317,礼包中转!$I$6:$I$23,礼包中转!$M$6:$M$23,"[]")</f>
        <v>[{"ItemId":50002,"Num":4800},{"ItemId":50004,"Num":500000},{"ItemId":50005,"Num":2500}]</v>
      </c>
    </row>
    <row r="318" spans="1:13" x14ac:dyDescent="0.15">
      <c r="A318" s="5">
        <f t="shared" si="54"/>
        <v>260130305</v>
      </c>
      <c r="B318" s="5">
        <f>B317+1</f>
        <v>260130305</v>
      </c>
      <c r="C318" s="5" t="s">
        <v>172</v>
      </c>
      <c r="D318" s="5" t="str">
        <f t="shared" ref="D318:D325" si="56">D309</f>
        <v>{"ConditionType":27,"Param":[601]}</v>
      </c>
      <c r="E318" s="5" t="str">
        <f>_xlfn.XLOOKUP(C318,礼包中转!$I$6:$I$23,礼包中转!$G$6:$G$23)</f>
        <v>[40,-1]</v>
      </c>
      <c r="F318" s="5">
        <f>_xlfn.XLOOKUP(C318,礼包中转!$I$6:$I$23,礼包中转!$E$6:$E$23)</f>
        <v>300</v>
      </c>
      <c r="G318" s="5" t="str">
        <f>_xlfn.XLOOKUP(C318,礼包中转!$I$6:$I$23,礼包中转!$D$6:$D$23)</f>
        <v>PushEverythingBagDesc1503</v>
      </c>
      <c r="H318" s="5" t="str">
        <f>_xlfn.XLOOKUP(C318,礼包中转!$I$6:$I$23,礼包中转!$F$6:$F$23)</f>
        <v>PushEverythingBag1503</v>
      </c>
      <c r="I318" s="5">
        <v>800</v>
      </c>
      <c r="J318" s="5">
        <f t="shared" si="53"/>
        <v>7200</v>
      </c>
      <c r="K318" s="5">
        <f>_xlfn.XLOOKUP(C318,礼包中转!$I$6:$I$23,礼包中转!$H$6:$H$23)</f>
        <v>1503</v>
      </c>
      <c r="L318" s="5" t="str">
        <f>_xlfn.XLOOKUP(C318,礼包中转!$I$6:$I$23,礼包中转!$L$6:$L$23,"[]")</f>
        <v>[{"ItemId":70002,"Num":250}]</v>
      </c>
      <c r="M318" s="26" t="str">
        <f>_xlfn.XLOOKUP(C318,礼包中转!$I$6:$I$23,礼包中转!$M$6:$M$23,"[]")</f>
        <v>[{"ItemId":50002,"Num":4800},{"ItemId":50004,"Num":500000},{"ItemId":50005,"Num":2500}]</v>
      </c>
    </row>
    <row r="319" spans="1:13" x14ac:dyDescent="0.15">
      <c r="A319" s="5">
        <f t="shared" si="54"/>
        <v>260130306</v>
      </c>
      <c r="B319" s="5">
        <f t="shared" ref="B319:B325" si="57">B318+1</f>
        <v>260130306</v>
      </c>
      <c r="C319" s="5" t="s">
        <v>155</v>
      </c>
      <c r="D319" s="5" t="str">
        <f t="shared" si="56"/>
        <v>{"ConditionType":27,"Param":[701]}</v>
      </c>
      <c r="E319" s="5" t="str">
        <f>_xlfn.XLOOKUP(C319,礼包中转!$I$6:$I$23,礼包中转!$G$6:$G$23)</f>
        <v>[40,-1]</v>
      </c>
      <c r="F319" s="5">
        <f>_xlfn.XLOOKUP(C319,礼包中转!$I$6:$I$23,礼包中转!$E$6:$E$23)</f>
        <v>300</v>
      </c>
      <c r="G319" s="5" t="str">
        <f>_xlfn.XLOOKUP(C319,礼包中转!$I$6:$I$23,礼包中转!$D$6:$D$23)</f>
        <v>PushEverythingBagDesc1503</v>
      </c>
      <c r="H319" s="5" t="str">
        <f>_xlfn.XLOOKUP(C319,礼包中转!$I$6:$I$23,礼包中转!$F$6:$F$23)</f>
        <v>PushEverythingBag1503</v>
      </c>
      <c r="I319" s="5">
        <v>800</v>
      </c>
      <c r="J319" s="5">
        <f t="shared" si="53"/>
        <v>7200</v>
      </c>
      <c r="K319" s="5">
        <f>_xlfn.XLOOKUP(C319,礼包中转!$I$6:$I$23,礼包中转!$H$6:$H$23)</f>
        <v>1503</v>
      </c>
      <c r="L319" s="5" t="str">
        <f>_xlfn.XLOOKUP(C319,礼包中转!$I$6:$I$23,礼包中转!$L$6:$L$23,"[]")</f>
        <v>[{"ItemId":70002,"Num":250}]</v>
      </c>
      <c r="M319" s="26" t="str">
        <f>_xlfn.XLOOKUP(C319,礼包中转!$I$6:$I$23,礼包中转!$M$6:$M$23,"[]")</f>
        <v>[{"ItemId":50002,"Num":4800},{"ItemId":50004,"Num":500000},{"ItemId":50005,"Num":2500}]</v>
      </c>
    </row>
    <row r="320" spans="1:13" x14ac:dyDescent="0.15">
      <c r="A320" s="5">
        <f t="shared" si="54"/>
        <v>260130307</v>
      </c>
      <c r="B320" s="5">
        <f t="shared" si="57"/>
        <v>260130307</v>
      </c>
      <c r="C320" s="5" t="s">
        <v>155</v>
      </c>
      <c r="D320" s="5" t="str">
        <f t="shared" si="56"/>
        <v>{"ConditionType":27,"Param":[801]}</v>
      </c>
      <c r="E320" s="5" t="str">
        <f>_xlfn.XLOOKUP(C320,礼包中转!$I$6:$I$23,礼包中转!$G$6:$G$23)</f>
        <v>[40,-1]</v>
      </c>
      <c r="F320" s="5">
        <f>_xlfn.XLOOKUP(C320,礼包中转!$I$6:$I$23,礼包中转!$E$6:$E$23)</f>
        <v>300</v>
      </c>
      <c r="G320" s="5" t="str">
        <f>_xlfn.XLOOKUP(C320,礼包中转!$I$6:$I$23,礼包中转!$D$6:$D$23)</f>
        <v>PushEverythingBagDesc1503</v>
      </c>
      <c r="H320" s="5" t="str">
        <f>_xlfn.XLOOKUP(C320,礼包中转!$I$6:$I$23,礼包中转!$F$6:$F$23)</f>
        <v>PushEverythingBag1503</v>
      </c>
      <c r="I320" s="5">
        <v>800</v>
      </c>
      <c r="J320" s="5">
        <f t="shared" si="53"/>
        <v>7200</v>
      </c>
      <c r="K320" s="5">
        <f>_xlfn.XLOOKUP(C320,礼包中转!$I$6:$I$23,礼包中转!$H$6:$H$23)</f>
        <v>1503</v>
      </c>
      <c r="L320" s="5" t="str">
        <f>_xlfn.XLOOKUP(C320,礼包中转!$I$6:$I$23,礼包中转!$L$6:$L$23,"[]")</f>
        <v>[{"ItemId":70002,"Num":250}]</v>
      </c>
      <c r="M320" s="26" t="str">
        <f>_xlfn.XLOOKUP(C320,礼包中转!$I$6:$I$23,礼包中转!$M$6:$M$23,"[]")</f>
        <v>[{"ItemId":50002,"Num":4800},{"ItemId":50004,"Num":500000},{"ItemId":50005,"Num":2500}]</v>
      </c>
    </row>
    <row r="321" spans="1:13" x14ac:dyDescent="0.15">
      <c r="A321" s="5">
        <f t="shared" si="54"/>
        <v>260130308</v>
      </c>
      <c r="B321" s="5">
        <f t="shared" si="57"/>
        <v>260130308</v>
      </c>
      <c r="C321" s="5" t="s">
        <v>155</v>
      </c>
      <c r="D321" s="5" t="str">
        <f t="shared" si="56"/>
        <v>{"ConditionType":27,"Param":[901]}</v>
      </c>
      <c r="E321" s="5" t="str">
        <f>_xlfn.XLOOKUP(C321,礼包中转!$I$6:$I$23,礼包中转!$G$6:$G$23)</f>
        <v>[40,-1]</v>
      </c>
      <c r="F321" s="5">
        <f>_xlfn.XLOOKUP(C321,礼包中转!$I$6:$I$23,礼包中转!$E$6:$E$23)</f>
        <v>300</v>
      </c>
      <c r="G321" s="5" t="str">
        <f>_xlfn.XLOOKUP(C321,礼包中转!$I$6:$I$23,礼包中转!$D$6:$D$23)</f>
        <v>PushEverythingBagDesc1503</v>
      </c>
      <c r="H321" s="5" t="str">
        <f>_xlfn.XLOOKUP(C321,礼包中转!$I$6:$I$23,礼包中转!$F$6:$F$23)</f>
        <v>PushEverythingBag1503</v>
      </c>
      <c r="I321" s="5">
        <v>800</v>
      </c>
      <c r="J321" s="5">
        <f t="shared" si="53"/>
        <v>7200</v>
      </c>
      <c r="K321" s="5">
        <f>_xlfn.XLOOKUP(C321,礼包中转!$I$6:$I$23,礼包中转!$H$6:$H$23)</f>
        <v>1503</v>
      </c>
      <c r="L321" s="5" t="str">
        <f>_xlfn.XLOOKUP(C321,礼包中转!$I$6:$I$23,礼包中转!$L$6:$L$23,"[]")</f>
        <v>[{"ItemId":70002,"Num":250}]</v>
      </c>
      <c r="M321" s="26" t="str">
        <f>_xlfn.XLOOKUP(C321,礼包中转!$I$6:$I$23,礼包中转!$M$6:$M$23,"[]")</f>
        <v>[{"ItemId":50002,"Num":4800},{"ItemId":50004,"Num":500000},{"ItemId":50005,"Num":2500}]</v>
      </c>
    </row>
    <row r="322" spans="1:13" x14ac:dyDescent="0.15">
      <c r="A322" s="5">
        <f t="shared" si="54"/>
        <v>260130309</v>
      </c>
      <c r="B322" s="5">
        <f t="shared" si="57"/>
        <v>260130309</v>
      </c>
      <c r="C322" s="5" t="s">
        <v>155</v>
      </c>
      <c r="D322" s="5" t="str">
        <f t="shared" si="56"/>
        <v>{"ConditionType":27,"Param":[1001]}</v>
      </c>
      <c r="E322" s="5" t="str">
        <f>_xlfn.XLOOKUP(C322,礼包中转!$I$6:$I$23,礼包中转!$G$6:$G$23)</f>
        <v>[40,-1]</v>
      </c>
      <c r="F322" s="5">
        <f>_xlfn.XLOOKUP(C322,礼包中转!$I$6:$I$23,礼包中转!$E$6:$E$23)</f>
        <v>300</v>
      </c>
      <c r="G322" s="5" t="str">
        <f>_xlfn.XLOOKUP(C322,礼包中转!$I$6:$I$23,礼包中转!$D$6:$D$23)</f>
        <v>PushEverythingBagDesc1503</v>
      </c>
      <c r="H322" s="5" t="str">
        <f>_xlfn.XLOOKUP(C322,礼包中转!$I$6:$I$23,礼包中转!$F$6:$F$23)</f>
        <v>PushEverythingBag1503</v>
      </c>
      <c r="I322" s="5">
        <v>800</v>
      </c>
      <c r="J322" s="5">
        <f t="shared" si="53"/>
        <v>7200</v>
      </c>
      <c r="K322" s="5">
        <f>_xlfn.XLOOKUP(C322,礼包中转!$I$6:$I$23,礼包中转!$H$6:$H$23)</f>
        <v>1503</v>
      </c>
      <c r="L322" s="5" t="str">
        <f>_xlfn.XLOOKUP(C322,礼包中转!$I$6:$I$23,礼包中转!$L$6:$L$23,"[]")</f>
        <v>[{"ItemId":70002,"Num":250}]</v>
      </c>
      <c r="M322" s="26" t="str">
        <f>_xlfn.XLOOKUP(C322,礼包中转!$I$6:$I$23,礼包中转!$M$6:$M$23,"[]")</f>
        <v>[{"ItemId":50002,"Num":4800},{"ItemId":50004,"Num":500000},{"ItemId":50005,"Num":2500}]</v>
      </c>
    </row>
    <row r="323" spans="1:13" x14ac:dyDescent="0.15">
      <c r="A323" s="5">
        <f t="shared" si="54"/>
        <v>260130310</v>
      </c>
      <c r="B323" s="5">
        <f t="shared" si="57"/>
        <v>260130310</v>
      </c>
      <c r="C323" s="5" t="s">
        <v>155</v>
      </c>
      <c r="D323" s="5" t="str">
        <f t="shared" si="56"/>
        <v>{"ConditionType":27,"Param":[1002]}</v>
      </c>
      <c r="E323" s="5" t="str">
        <f>_xlfn.XLOOKUP(C323,礼包中转!$I$6:$I$23,礼包中转!$G$6:$G$23)</f>
        <v>[40,-1]</v>
      </c>
      <c r="F323" s="5">
        <f>_xlfn.XLOOKUP(C323,礼包中转!$I$6:$I$23,礼包中转!$E$6:$E$23)</f>
        <v>300</v>
      </c>
      <c r="G323" s="5" t="str">
        <f>_xlfn.XLOOKUP(C323,礼包中转!$I$6:$I$23,礼包中转!$D$6:$D$23)</f>
        <v>PushEverythingBagDesc1503</v>
      </c>
      <c r="H323" s="5" t="str">
        <f>_xlfn.XLOOKUP(C323,礼包中转!$I$6:$I$23,礼包中转!$F$6:$F$23)</f>
        <v>PushEverythingBag1503</v>
      </c>
      <c r="I323" s="5">
        <v>800</v>
      </c>
      <c r="J323" s="5">
        <f t="shared" si="53"/>
        <v>7200</v>
      </c>
      <c r="K323" s="5">
        <f>_xlfn.XLOOKUP(C323,礼包中转!$I$6:$I$23,礼包中转!$H$6:$H$23)</f>
        <v>1503</v>
      </c>
      <c r="L323" s="5" t="str">
        <f>_xlfn.XLOOKUP(C323,礼包中转!$I$6:$I$23,礼包中转!$L$6:$L$23,"[]")</f>
        <v>[{"ItemId":70002,"Num":250}]</v>
      </c>
      <c r="M323" s="26" t="str">
        <f>_xlfn.XLOOKUP(C323,礼包中转!$I$6:$I$23,礼包中转!$M$6:$M$23,"[]")</f>
        <v>[{"ItemId":50002,"Num":4800},{"ItemId":50004,"Num":500000},{"ItemId":50005,"Num":2500}]</v>
      </c>
    </row>
    <row r="324" spans="1:13" x14ac:dyDescent="0.15">
      <c r="A324" s="5">
        <f t="shared" si="54"/>
        <v>260130311</v>
      </c>
      <c r="B324" s="5">
        <f t="shared" si="57"/>
        <v>260130311</v>
      </c>
      <c r="C324" s="5" t="s">
        <v>155</v>
      </c>
      <c r="D324" s="5" t="str">
        <f t="shared" si="56"/>
        <v>{"ConditionType":27,"Param":[1003]}</v>
      </c>
      <c r="E324" s="5" t="str">
        <f>_xlfn.XLOOKUP(C324,礼包中转!$I$6:$I$23,礼包中转!$G$6:$G$23)</f>
        <v>[40,-1]</v>
      </c>
      <c r="F324" s="5">
        <f>_xlfn.XLOOKUP(C324,礼包中转!$I$6:$I$23,礼包中转!$E$6:$E$23)</f>
        <v>300</v>
      </c>
      <c r="G324" s="5" t="str">
        <f>_xlfn.XLOOKUP(C324,礼包中转!$I$6:$I$23,礼包中转!$D$6:$D$23)</f>
        <v>PushEverythingBagDesc1503</v>
      </c>
      <c r="H324" s="5" t="str">
        <f>_xlfn.XLOOKUP(C324,礼包中转!$I$6:$I$23,礼包中转!$F$6:$F$23)</f>
        <v>PushEverythingBag1503</v>
      </c>
      <c r="I324" s="5">
        <v>800</v>
      </c>
      <c r="J324" s="5">
        <f t="shared" si="53"/>
        <v>7200</v>
      </c>
      <c r="K324" s="5">
        <f>_xlfn.XLOOKUP(C324,礼包中转!$I$6:$I$23,礼包中转!$H$6:$H$23)</f>
        <v>1503</v>
      </c>
      <c r="L324" s="5" t="str">
        <f>_xlfn.XLOOKUP(C324,礼包中转!$I$6:$I$23,礼包中转!$L$6:$L$23,"[]")</f>
        <v>[{"ItemId":70002,"Num":250}]</v>
      </c>
      <c r="M324" s="26" t="str">
        <f>_xlfn.XLOOKUP(C324,礼包中转!$I$6:$I$23,礼包中转!$M$6:$M$23,"[]")</f>
        <v>[{"ItemId":50002,"Num":4800},{"ItemId":50004,"Num":500000},{"ItemId":50005,"Num":2500}]</v>
      </c>
    </row>
    <row r="325" spans="1:13" x14ac:dyDescent="0.15">
      <c r="A325" s="5">
        <f t="shared" si="54"/>
        <v>260130312</v>
      </c>
      <c r="B325" s="5">
        <f t="shared" si="57"/>
        <v>260130312</v>
      </c>
      <c r="C325" s="5" t="s">
        <v>155</v>
      </c>
      <c r="D325" s="5" t="str">
        <f t="shared" si="56"/>
        <v>{"ConditionType":27,"Param":[1004]}</v>
      </c>
      <c r="E325" s="5" t="str">
        <f>_xlfn.XLOOKUP(C325,礼包中转!$I$6:$I$23,礼包中转!$G$6:$G$23)</f>
        <v>[40,-1]</v>
      </c>
      <c r="F325" s="5">
        <f>_xlfn.XLOOKUP(C325,礼包中转!$I$6:$I$23,礼包中转!$E$6:$E$23)</f>
        <v>300</v>
      </c>
      <c r="G325" s="5" t="str">
        <f>_xlfn.XLOOKUP(C325,礼包中转!$I$6:$I$23,礼包中转!$D$6:$D$23)</f>
        <v>PushEverythingBagDesc1503</v>
      </c>
      <c r="H325" s="5" t="str">
        <f>_xlfn.XLOOKUP(C325,礼包中转!$I$6:$I$23,礼包中转!$F$6:$F$23)</f>
        <v>PushEverythingBag1503</v>
      </c>
      <c r="I325" s="5">
        <v>800</v>
      </c>
      <c r="J325" s="5">
        <f t="shared" si="53"/>
        <v>7200</v>
      </c>
      <c r="K325" s="5">
        <f>_xlfn.XLOOKUP(C325,礼包中转!$I$6:$I$23,礼包中转!$H$6:$H$23)</f>
        <v>1503</v>
      </c>
      <c r="L325" s="5" t="str">
        <f>_xlfn.XLOOKUP(C325,礼包中转!$I$6:$I$23,礼包中转!$L$6:$L$23,"[]")</f>
        <v>[{"ItemId":70002,"Num":250}]</v>
      </c>
      <c r="M325" s="26" t="str">
        <f>_xlfn.XLOOKUP(C325,礼包中转!$I$6:$I$23,礼包中转!$M$6:$M$23,"[]")</f>
        <v>[{"ItemId":50002,"Num":4800},{"ItemId":50004,"Num":500000},{"ItemId":50005,"Num":2500}]</v>
      </c>
    </row>
    <row r="326" spans="1:13" x14ac:dyDescent="0.15">
      <c r="A326" s="11" t="s">
        <v>202</v>
      </c>
      <c r="B326" s="10"/>
      <c r="C326" s="10"/>
      <c r="D326" s="10"/>
      <c r="E326" s="10"/>
      <c r="F326" s="10"/>
      <c r="G326" s="10"/>
      <c r="H326" s="10"/>
      <c r="I326" s="10"/>
      <c r="J326" s="4"/>
      <c r="K326" s="4"/>
      <c r="L326" s="4"/>
      <c r="M326" s="4"/>
    </row>
    <row r="327" spans="1:13" x14ac:dyDescent="0.15">
      <c r="A327" s="11" t="s">
        <v>203</v>
      </c>
      <c r="B327" s="10"/>
      <c r="C327" s="10"/>
      <c r="D327" s="10"/>
      <c r="E327" s="10"/>
      <c r="F327" s="10"/>
      <c r="G327" s="10"/>
      <c r="H327" s="10"/>
      <c r="I327" s="10"/>
      <c r="J327" s="4"/>
      <c r="K327" s="4"/>
      <c r="L327" s="4"/>
      <c r="M327" s="4"/>
    </row>
    <row r="328" spans="1:13" x14ac:dyDescent="0.15">
      <c r="A328" s="5">
        <f>B328</f>
        <v>130130101</v>
      </c>
      <c r="B328" s="5">
        <f>13*10000000+K328*100+1</f>
        <v>130130101</v>
      </c>
      <c r="C328" s="5" t="s">
        <v>149</v>
      </c>
      <c r="D328" s="5" t="str">
        <f>条件中转!R230</f>
        <v>{"ConditionType":13,"Param":[10]}</v>
      </c>
      <c r="E328" s="5" t="str">
        <f>_xlfn.XLOOKUP(C328,礼包中转!$I$6:$I$23,礼包中转!$G$6:$G$23)</f>
        <v>[0,40]</v>
      </c>
      <c r="F328" s="5">
        <f>_xlfn.XLOOKUP(C328,礼包中转!$I$6:$I$23,礼包中转!$E$6:$E$23)</f>
        <v>100</v>
      </c>
      <c r="G328" s="5" t="str">
        <f>_xlfn.XLOOKUP(C328,礼包中转!$I$6:$I$23,礼包中转!$D$6:$D$23)</f>
        <v>PushEverythingBagDesc1301</v>
      </c>
      <c r="H328" s="5" t="str">
        <f>_xlfn.XLOOKUP(C328,礼包中转!$I$6:$I$23,礼包中转!$F$6:$F$23)</f>
        <v>PushEverythingBag1301</v>
      </c>
      <c r="I328" s="5">
        <v>800</v>
      </c>
      <c r="J328" s="5">
        <f t="shared" ref="J328:J335" si="58">60*60*2</f>
        <v>7200</v>
      </c>
      <c r="K328" s="5">
        <f>_xlfn.XLOOKUP(C328,礼包中转!$I$6:$I$23,礼包中转!$H$6:$H$23)</f>
        <v>1301</v>
      </c>
      <c r="L328" s="5" t="str">
        <f>_xlfn.XLOOKUP(C328,礼包中转!$I$6:$I$23,礼包中转!$L$6:$L$23,"[]")</f>
        <v>[{"ItemId":10002,"Num":10}]</v>
      </c>
      <c r="M328" s="26" t="str">
        <f>_xlfn.XLOOKUP(C328,礼包中转!$I$6:$I$23,礼包中转!$M$6:$M$23,"[]")</f>
        <v>[{"ItemId":20002,"Num":60},{"ItemId":50002,"Num":1200},{"ItemId":50004,"Num":100000},{"ItemId":50005,"Num":570}]</v>
      </c>
    </row>
    <row r="329" spans="1:13" x14ac:dyDescent="0.15">
      <c r="A329" s="5">
        <f t="shared" ref="A329:A356" si="59">B329</f>
        <v>130130102</v>
      </c>
      <c r="B329" s="5">
        <f>B328+1</f>
        <v>130130102</v>
      </c>
      <c r="C329" s="5" t="s">
        <v>149</v>
      </c>
      <c r="D329" s="5" t="str">
        <f>条件中转!R231</f>
        <v>{"ConditionType":13,"Param":[14]}</v>
      </c>
      <c r="E329" s="5" t="str">
        <f>_xlfn.XLOOKUP(C329,礼包中转!$I$6:$I$23,礼包中转!$G$6:$G$23)</f>
        <v>[0,40]</v>
      </c>
      <c r="F329" s="5">
        <f>_xlfn.XLOOKUP(C329,礼包中转!$I$6:$I$23,礼包中转!$E$6:$E$23)</f>
        <v>100</v>
      </c>
      <c r="G329" s="5" t="str">
        <f>_xlfn.XLOOKUP(C329,礼包中转!$I$6:$I$23,礼包中转!$D$6:$D$23)</f>
        <v>PushEverythingBagDesc1301</v>
      </c>
      <c r="H329" s="5" t="str">
        <f>_xlfn.XLOOKUP(C329,礼包中转!$I$6:$I$23,礼包中转!$F$6:$F$23)</f>
        <v>PushEverythingBag1301</v>
      </c>
      <c r="I329" s="5">
        <v>800</v>
      </c>
      <c r="J329" s="5">
        <f t="shared" si="58"/>
        <v>7200</v>
      </c>
      <c r="K329" s="5">
        <f>_xlfn.XLOOKUP(C329,礼包中转!$I$6:$I$23,礼包中转!$H$6:$H$23)</f>
        <v>1301</v>
      </c>
      <c r="L329" s="5" t="str">
        <f>_xlfn.XLOOKUP(C329,礼包中转!$I$6:$I$23,礼包中转!$L$6:$L$23,"[]")</f>
        <v>[{"ItemId":10002,"Num":10}]</v>
      </c>
      <c r="M329" s="26" t="str">
        <f>_xlfn.XLOOKUP(C329,礼包中转!$I$6:$I$23,礼包中转!$M$6:$M$23,"[]")</f>
        <v>[{"ItemId":20002,"Num":60},{"ItemId":50002,"Num":1200},{"ItemId":50004,"Num":100000},{"ItemId":50005,"Num":570}]</v>
      </c>
    </row>
    <row r="330" spans="1:13" x14ac:dyDescent="0.15">
      <c r="A330" s="5">
        <f t="shared" si="59"/>
        <v>130130103</v>
      </c>
      <c r="B330" s="5">
        <f>B329+1</f>
        <v>130130103</v>
      </c>
      <c r="C330" s="5" t="s">
        <v>149</v>
      </c>
      <c r="D330" s="5" t="str">
        <f>条件中转!R232</f>
        <v>{"ConditionType":13,"Param":[18]}</v>
      </c>
      <c r="E330" s="5" t="str">
        <f>_xlfn.XLOOKUP(C330,礼包中转!$I$6:$I$23,礼包中转!$G$6:$G$23)</f>
        <v>[0,40]</v>
      </c>
      <c r="F330" s="5">
        <f>_xlfn.XLOOKUP(C330,礼包中转!$I$6:$I$23,礼包中转!$E$6:$E$23)</f>
        <v>100</v>
      </c>
      <c r="G330" s="5" t="str">
        <f>_xlfn.XLOOKUP(C330,礼包中转!$I$6:$I$23,礼包中转!$D$6:$D$23)</f>
        <v>PushEverythingBagDesc1301</v>
      </c>
      <c r="H330" s="5" t="str">
        <f>_xlfn.XLOOKUP(C330,礼包中转!$I$6:$I$23,礼包中转!$F$6:$F$23)</f>
        <v>PushEverythingBag1301</v>
      </c>
      <c r="I330" s="5">
        <v>800</v>
      </c>
      <c r="J330" s="5">
        <f t="shared" si="58"/>
        <v>7200</v>
      </c>
      <c r="K330" s="5">
        <f>_xlfn.XLOOKUP(C330,礼包中转!$I$6:$I$23,礼包中转!$H$6:$H$23)</f>
        <v>1301</v>
      </c>
      <c r="L330" s="5" t="str">
        <f>_xlfn.XLOOKUP(C330,礼包中转!$I$6:$I$23,礼包中转!$L$6:$L$23,"[]")</f>
        <v>[{"ItemId":10002,"Num":10}]</v>
      </c>
      <c r="M330" s="26" t="str">
        <f>_xlfn.XLOOKUP(C330,礼包中转!$I$6:$I$23,礼包中转!$M$6:$M$23,"[]")</f>
        <v>[{"ItemId":20002,"Num":60},{"ItemId":50002,"Num":1200},{"ItemId":50004,"Num":100000},{"ItemId":50005,"Num":570}]</v>
      </c>
    </row>
    <row r="331" spans="1:13" x14ac:dyDescent="0.15">
      <c r="A331" s="5">
        <f t="shared" si="59"/>
        <v>130130104</v>
      </c>
      <c r="B331" s="5">
        <f>B330+1</f>
        <v>130130104</v>
      </c>
      <c r="C331" s="5" t="s">
        <v>149</v>
      </c>
      <c r="D331" s="5" t="str">
        <f>条件中转!R233</f>
        <v>{"ConditionType":13,"Param":[22]}</v>
      </c>
      <c r="E331" s="5" t="str">
        <f>_xlfn.XLOOKUP(C331,礼包中转!$I$6:$I$23,礼包中转!$G$6:$G$23)</f>
        <v>[0,40]</v>
      </c>
      <c r="F331" s="5">
        <f>_xlfn.XLOOKUP(C331,礼包中转!$I$6:$I$23,礼包中转!$E$6:$E$23)</f>
        <v>100</v>
      </c>
      <c r="G331" s="5" t="str">
        <f>_xlfn.XLOOKUP(C331,礼包中转!$I$6:$I$23,礼包中转!$D$6:$D$23)</f>
        <v>PushEverythingBagDesc1301</v>
      </c>
      <c r="H331" s="5" t="str">
        <f>_xlfn.XLOOKUP(C331,礼包中转!$I$6:$I$23,礼包中转!$F$6:$F$23)</f>
        <v>PushEverythingBag1301</v>
      </c>
      <c r="I331" s="5">
        <v>800</v>
      </c>
      <c r="J331" s="5">
        <f t="shared" si="58"/>
        <v>7200</v>
      </c>
      <c r="K331" s="5">
        <f>_xlfn.XLOOKUP(C331,礼包中转!$I$6:$I$23,礼包中转!$H$6:$H$23)</f>
        <v>1301</v>
      </c>
      <c r="L331" s="5" t="str">
        <f>_xlfn.XLOOKUP(C331,礼包中转!$I$6:$I$23,礼包中转!$L$6:$L$23,"[]")</f>
        <v>[{"ItemId":10002,"Num":10}]</v>
      </c>
      <c r="M331" s="26" t="str">
        <f>_xlfn.XLOOKUP(C331,礼包中转!$I$6:$I$23,礼包中转!$M$6:$M$23,"[]")</f>
        <v>[{"ItemId":20002,"Num":60},{"ItemId":50002,"Num":1200},{"ItemId":50004,"Num":100000},{"ItemId":50005,"Num":570}]</v>
      </c>
    </row>
    <row r="332" spans="1:13" x14ac:dyDescent="0.15">
      <c r="A332" s="5">
        <f>B332</f>
        <v>130130301</v>
      </c>
      <c r="B332" s="5">
        <f>13*10000000+K332*100+1</f>
        <v>130130301</v>
      </c>
      <c r="C332" s="5" t="s">
        <v>168</v>
      </c>
      <c r="D332" s="5" t="str">
        <f>D328</f>
        <v>{"ConditionType":13,"Param":[10]}</v>
      </c>
      <c r="E332" s="5" t="str">
        <f>_xlfn.XLOOKUP(C332,礼包中转!$I$6:$I$23,礼包中转!$G$6:$G$23)</f>
        <v>[40,-1]</v>
      </c>
      <c r="F332" s="5">
        <f>_xlfn.XLOOKUP(C332,礼包中转!$I$6:$I$23,礼包中转!$E$6:$E$23)</f>
        <v>100</v>
      </c>
      <c r="G332" s="5" t="str">
        <f>_xlfn.XLOOKUP(C332,礼包中转!$I$6:$I$23,礼包中转!$D$6:$D$23)</f>
        <v>PushEverythingBagDesc1303</v>
      </c>
      <c r="H332" s="5" t="str">
        <f>_xlfn.XLOOKUP(C332,礼包中转!$I$6:$I$23,礼包中转!$F$6:$F$23)</f>
        <v>PushEverythingBag1303</v>
      </c>
      <c r="I332" s="5">
        <v>800</v>
      </c>
      <c r="J332" s="5">
        <f t="shared" si="58"/>
        <v>7200</v>
      </c>
      <c r="K332" s="5">
        <f>_xlfn.XLOOKUP(C332,礼包中转!$I$6:$I$23,礼包中转!$H$6:$H$23)</f>
        <v>1303</v>
      </c>
      <c r="L332" s="5" t="str">
        <f>_xlfn.XLOOKUP(C332,礼包中转!$I$6:$I$23,礼包中转!$L$6:$L$23,"[]")</f>
        <v>[{"ItemId":10002,"Num":75}]</v>
      </c>
      <c r="M332" s="26" t="str">
        <f>_xlfn.XLOOKUP(C332,礼包中转!$I$6:$I$23,礼包中转!$M$6:$M$23,"[]")</f>
        <v>[{"ItemId":30005,"Num":150},{"ItemId":50002,"Num":5400},{"ItemId":50004,"Num":500000},{"ItemId":50005,"Num":2500}]</v>
      </c>
    </row>
    <row r="333" spans="1:13" x14ac:dyDescent="0.15">
      <c r="A333" s="5">
        <f t="shared" si="59"/>
        <v>130130302</v>
      </c>
      <c r="B333" s="5">
        <f>B332+1</f>
        <v>130130302</v>
      </c>
      <c r="C333" s="5" t="s">
        <v>168</v>
      </c>
      <c r="D333" s="5" t="str">
        <f t="shared" ref="D333:D335" si="60">D329</f>
        <v>{"ConditionType":13,"Param":[14]}</v>
      </c>
      <c r="E333" s="5" t="str">
        <f>_xlfn.XLOOKUP(C333,礼包中转!$I$6:$I$23,礼包中转!$G$6:$G$23)</f>
        <v>[40,-1]</v>
      </c>
      <c r="F333" s="5">
        <f>_xlfn.XLOOKUP(C333,礼包中转!$I$6:$I$23,礼包中转!$E$6:$E$23)</f>
        <v>100</v>
      </c>
      <c r="G333" s="5" t="str">
        <f>_xlfn.XLOOKUP(C333,礼包中转!$I$6:$I$23,礼包中转!$D$6:$D$23)</f>
        <v>PushEverythingBagDesc1303</v>
      </c>
      <c r="H333" s="5" t="str">
        <f>_xlfn.XLOOKUP(C333,礼包中转!$I$6:$I$23,礼包中转!$F$6:$F$23)</f>
        <v>PushEverythingBag1303</v>
      </c>
      <c r="I333" s="5">
        <v>800</v>
      </c>
      <c r="J333" s="5">
        <f t="shared" si="58"/>
        <v>7200</v>
      </c>
      <c r="K333" s="5">
        <f>_xlfn.XLOOKUP(C333,礼包中转!$I$6:$I$23,礼包中转!$H$6:$H$23)</f>
        <v>1303</v>
      </c>
      <c r="L333" s="5" t="str">
        <f>_xlfn.XLOOKUP(C333,礼包中转!$I$6:$I$23,礼包中转!$L$6:$L$23,"[]")</f>
        <v>[{"ItemId":10002,"Num":75}]</v>
      </c>
      <c r="M333" s="26" t="str">
        <f>_xlfn.XLOOKUP(C333,礼包中转!$I$6:$I$23,礼包中转!$M$6:$M$23,"[]")</f>
        <v>[{"ItemId":30005,"Num":150},{"ItemId":50002,"Num":5400},{"ItemId":50004,"Num":500000},{"ItemId":50005,"Num":2500}]</v>
      </c>
    </row>
    <row r="334" spans="1:13" x14ac:dyDescent="0.15">
      <c r="A334" s="5">
        <f t="shared" si="59"/>
        <v>130130303</v>
      </c>
      <c r="B334" s="5">
        <f>B333+1</f>
        <v>130130303</v>
      </c>
      <c r="C334" s="5" t="s">
        <v>168</v>
      </c>
      <c r="D334" s="5" t="str">
        <f t="shared" si="60"/>
        <v>{"ConditionType":13,"Param":[18]}</v>
      </c>
      <c r="E334" s="5" t="str">
        <f>_xlfn.XLOOKUP(C334,礼包中转!$I$6:$I$23,礼包中转!$G$6:$G$23)</f>
        <v>[40,-1]</v>
      </c>
      <c r="F334" s="5">
        <f>_xlfn.XLOOKUP(C334,礼包中转!$I$6:$I$23,礼包中转!$E$6:$E$23)</f>
        <v>100</v>
      </c>
      <c r="G334" s="5" t="str">
        <f>_xlfn.XLOOKUP(C334,礼包中转!$I$6:$I$23,礼包中转!$D$6:$D$23)</f>
        <v>PushEverythingBagDesc1303</v>
      </c>
      <c r="H334" s="5" t="str">
        <f>_xlfn.XLOOKUP(C334,礼包中转!$I$6:$I$23,礼包中转!$F$6:$F$23)</f>
        <v>PushEverythingBag1303</v>
      </c>
      <c r="I334" s="5">
        <v>800</v>
      </c>
      <c r="J334" s="5">
        <f t="shared" si="58"/>
        <v>7200</v>
      </c>
      <c r="K334" s="5">
        <f>_xlfn.XLOOKUP(C334,礼包中转!$I$6:$I$23,礼包中转!$H$6:$H$23)</f>
        <v>1303</v>
      </c>
      <c r="L334" s="5" t="str">
        <f>_xlfn.XLOOKUP(C334,礼包中转!$I$6:$I$23,礼包中转!$L$6:$L$23,"[]")</f>
        <v>[{"ItemId":10002,"Num":75}]</v>
      </c>
      <c r="M334" s="26" t="str">
        <f>_xlfn.XLOOKUP(C334,礼包中转!$I$6:$I$23,礼包中转!$M$6:$M$23,"[]")</f>
        <v>[{"ItemId":30005,"Num":150},{"ItemId":50002,"Num":5400},{"ItemId":50004,"Num":500000},{"ItemId":50005,"Num":2500}]</v>
      </c>
    </row>
    <row r="335" spans="1:13" x14ac:dyDescent="0.15">
      <c r="A335" s="5">
        <f t="shared" si="59"/>
        <v>130130304</v>
      </c>
      <c r="B335" s="5">
        <f>B334+1</f>
        <v>130130304</v>
      </c>
      <c r="C335" s="5" t="s">
        <v>168</v>
      </c>
      <c r="D335" s="5" t="str">
        <f t="shared" si="60"/>
        <v>{"ConditionType":13,"Param":[22]}</v>
      </c>
      <c r="E335" s="5" t="str">
        <f>_xlfn.XLOOKUP(C335,礼包中转!$I$6:$I$23,礼包中转!$G$6:$G$23)</f>
        <v>[40,-1]</v>
      </c>
      <c r="F335" s="5">
        <f>_xlfn.XLOOKUP(C335,礼包中转!$I$6:$I$23,礼包中转!$E$6:$E$23)</f>
        <v>100</v>
      </c>
      <c r="G335" s="5" t="str">
        <f>_xlfn.XLOOKUP(C335,礼包中转!$I$6:$I$23,礼包中转!$D$6:$D$23)</f>
        <v>PushEverythingBagDesc1303</v>
      </c>
      <c r="H335" s="5" t="str">
        <f>_xlfn.XLOOKUP(C335,礼包中转!$I$6:$I$23,礼包中转!$F$6:$F$23)</f>
        <v>PushEverythingBag1303</v>
      </c>
      <c r="I335" s="5">
        <v>800</v>
      </c>
      <c r="J335" s="5">
        <f t="shared" si="58"/>
        <v>7200</v>
      </c>
      <c r="K335" s="5">
        <f>_xlfn.XLOOKUP(C335,礼包中转!$I$6:$I$23,礼包中转!$H$6:$H$23)</f>
        <v>1303</v>
      </c>
      <c r="L335" s="5" t="str">
        <f>_xlfn.XLOOKUP(C335,礼包中转!$I$6:$I$23,礼包中转!$L$6:$L$23,"[]")</f>
        <v>[{"ItemId":10002,"Num":75}]</v>
      </c>
      <c r="M335" s="26" t="str">
        <f>_xlfn.XLOOKUP(C335,礼包中转!$I$6:$I$23,礼包中转!$M$6:$M$23,"[]")</f>
        <v>[{"ItemId":30005,"Num":150},{"ItemId":50002,"Num":5400},{"ItemId":50004,"Num":500000},{"ItemId":50005,"Num":2500}]</v>
      </c>
    </row>
    <row r="336" spans="1:13" x14ac:dyDescent="0.15">
      <c r="A336" s="11" t="s">
        <v>204</v>
      </c>
      <c r="B336" s="10"/>
      <c r="C336" s="10"/>
      <c r="D336" s="10"/>
      <c r="E336" s="10"/>
      <c r="F336" s="10"/>
      <c r="G336" s="10"/>
      <c r="H336" s="10"/>
      <c r="I336" s="10"/>
      <c r="J336" s="4"/>
      <c r="K336" s="4"/>
      <c r="L336" s="4"/>
      <c r="M336" s="4"/>
    </row>
    <row r="337" spans="1:13" x14ac:dyDescent="0.15">
      <c r="A337" s="5">
        <f t="shared" si="59"/>
        <v>130130305</v>
      </c>
      <c r="B337" s="5">
        <f>B335+1</f>
        <v>130130305</v>
      </c>
      <c r="C337" s="5" t="s">
        <v>150</v>
      </c>
      <c r="D337" s="5" t="str">
        <f>条件中转!R234</f>
        <v>{"ConditionType":13,"Param":[26]}</v>
      </c>
      <c r="E337" s="5" t="str">
        <f>_xlfn.XLOOKUP(C337,礼包中转!$I$6:$I$23,礼包中转!$G$6:$G$23)</f>
        <v>[0,19]</v>
      </c>
      <c r="F337" s="5">
        <f>_xlfn.XLOOKUP(C337,礼包中转!$I$6:$I$23,礼包中转!$E$6:$E$23)</f>
        <v>200</v>
      </c>
      <c r="G337" s="5" t="str">
        <f>_xlfn.XLOOKUP(C337,礼包中转!$I$6:$I$23,礼包中转!$D$6:$D$23)</f>
        <v>PushEverythingBagDesc1401</v>
      </c>
      <c r="H337" s="5" t="str">
        <f>_xlfn.XLOOKUP(C337,礼包中转!$I$6:$I$23,礼包中转!$F$6:$F$23)</f>
        <v>PushEverythingBag1401</v>
      </c>
      <c r="I337" s="5">
        <v>800</v>
      </c>
      <c r="J337" s="5">
        <f>60*60*2</f>
        <v>7200</v>
      </c>
      <c r="K337" s="5">
        <f>_xlfn.XLOOKUP(C337,礼包中转!$I$6:$I$23,礼包中转!$H$6:$H$23)</f>
        <v>1401</v>
      </c>
      <c r="L337" s="5" t="str">
        <f>_xlfn.XLOOKUP(C337,礼包中转!$I$6:$I$23,礼包中转!$L$6:$L$23,"[]")</f>
        <v>[{"ItemId":10004,"Num":15}]</v>
      </c>
      <c r="M337" s="26" t="str">
        <f>_xlfn.XLOOKUP(C337,礼包中转!$I$6:$I$23,礼包中转!$M$6:$M$23,"[]")</f>
        <v>[{"ItemId":50002,"Num":900},{"ItemId":50004,"Num":100000},{"ItemId":50005,"Num":570}]</v>
      </c>
    </row>
    <row r="338" spans="1:13" x14ac:dyDescent="0.15">
      <c r="A338" s="5">
        <f t="shared" si="59"/>
        <v>130130306</v>
      </c>
      <c r="B338" s="5">
        <f>B337+1</f>
        <v>130130306</v>
      </c>
      <c r="C338" s="5" t="s">
        <v>150</v>
      </c>
      <c r="D338" s="5" t="str">
        <f>条件中转!R235</f>
        <v>{"ConditionType":13,"Param":[30]}</v>
      </c>
      <c r="E338" s="5" t="str">
        <f>_xlfn.XLOOKUP(C338,礼包中转!$I$6:$I$23,礼包中转!$G$6:$G$23)</f>
        <v>[0,19]</v>
      </c>
      <c r="F338" s="5">
        <f>_xlfn.XLOOKUP(C338,礼包中转!$I$6:$I$23,礼包中转!$E$6:$E$23)</f>
        <v>200</v>
      </c>
      <c r="G338" s="5" t="str">
        <f>_xlfn.XLOOKUP(C338,礼包中转!$I$6:$I$23,礼包中转!$D$6:$D$23)</f>
        <v>PushEverythingBagDesc1401</v>
      </c>
      <c r="H338" s="5" t="str">
        <f>_xlfn.XLOOKUP(C338,礼包中转!$I$6:$I$23,礼包中转!$F$6:$F$23)</f>
        <v>PushEverythingBag1401</v>
      </c>
      <c r="I338" s="5">
        <v>800</v>
      </c>
      <c r="J338" s="5">
        <f>60*60*2</f>
        <v>7200</v>
      </c>
      <c r="K338" s="5">
        <f>_xlfn.XLOOKUP(C338,礼包中转!$I$6:$I$23,礼包中转!$H$6:$H$23)</f>
        <v>1401</v>
      </c>
      <c r="L338" s="5" t="str">
        <f>_xlfn.XLOOKUP(C338,礼包中转!$I$6:$I$23,礼包中转!$L$6:$L$23,"[]")</f>
        <v>[{"ItemId":10004,"Num":15}]</v>
      </c>
      <c r="M338" s="26" t="str">
        <f>_xlfn.XLOOKUP(C338,礼包中转!$I$6:$I$23,礼包中转!$M$6:$M$23,"[]")</f>
        <v>[{"ItemId":50002,"Num":900},{"ItemId":50004,"Num":100000},{"ItemId":50005,"Num":570}]</v>
      </c>
    </row>
    <row r="339" spans="1:13" x14ac:dyDescent="0.15">
      <c r="A339" s="5">
        <f t="shared" si="59"/>
        <v>130130307</v>
      </c>
      <c r="B339" s="5">
        <f t="shared" ref="B339:B355" si="61">B338+1</f>
        <v>130130307</v>
      </c>
      <c r="C339" s="5" t="s">
        <v>176</v>
      </c>
      <c r="D339" s="5" t="str">
        <f>条件中转!R236</f>
        <v>{"ConditionType":13,"Param":[34]}</v>
      </c>
      <c r="E339" s="5" t="str">
        <f>_xlfn.XLOOKUP(C339,礼包中转!$I$6:$I$23,礼包中转!$G$6:$G$23)</f>
        <v>[0,19]</v>
      </c>
      <c r="F339" s="5">
        <f>_xlfn.XLOOKUP(C339,礼包中转!$I$6:$I$23,礼包中转!$E$6:$E$23)</f>
        <v>200</v>
      </c>
      <c r="G339" s="5" t="str">
        <f>_xlfn.XLOOKUP(C339,礼包中转!$I$6:$I$23,礼包中转!$D$6:$D$23)</f>
        <v>PushEverythingBagDesc1401</v>
      </c>
      <c r="H339" s="5" t="str">
        <f>_xlfn.XLOOKUP(C339,礼包中转!$I$6:$I$23,礼包中转!$F$6:$F$23)</f>
        <v>PushEverythingBag1401</v>
      </c>
      <c r="I339" s="5">
        <v>800</v>
      </c>
      <c r="J339" s="5">
        <f t="shared" ref="J339:J355" si="62">60*60*2</f>
        <v>7200</v>
      </c>
      <c r="K339" s="5">
        <f>_xlfn.XLOOKUP(C339,礼包中转!$I$6:$I$23,礼包中转!$H$6:$H$23)</f>
        <v>1401</v>
      </c>
      <c r="L339" s="5" t="str">
        <f>_xlfn.XLOOKUP(C339,礼包中转!$I$6:$I$23,礼包中转!$L$6:$L$23,"[]")</f>
        <v>[{"ItemId":10004,"Num":15}]</v>
      </c>
      <c r="M339" s="26" t="str">
        <f>_xlfn.XLOOKUP(C339,礼包中转!$I$6:$I$23,礼包中转!$M$6:$M$23,"[]")</f>
        <v>[{"ItemId":50002,"Num":900},{"ItemId":50004,"Num":100000},{"ItemId":50005,"Num":570}]</v>
      </c>
    </row>
    <row r="340" spans="1:13" x14ac:dyDescent="0.15">
      <c r="A340" s="5">
        <f t="shared" si="59"/>
        <v>130130308</v>
      </c>
      <c r="B340" s="5">
        <f t="shared" si="61"/>
        <v>130130308</v>
      </c>
      <c r="C340" s="5" t="s">
        <v>176</v>
      </c>
      <c r="D340" s="5" t="str">
        <f>条件中转!R237</f>
        <v>{"ConditionType":13,"Param":[38]}</v>
      </c>
      <c r="E340" s="5" t="str">
        <f>_xlfn.XLOOKUP(C340,礼包中转!$I$6:$I$23,礼包中转!$G$6:$G$23)</f>
        <v>[0,19]</v>
      </c>
      <c r="F340" s="5">
        <f>_xlfn.XLOOKUP(C340,礼包中转!$I$6:$I$23,礼包中转!$E$6:$E$23)</f>
        <v>200</v>
      </c>
      <c r="G340" s="5" t="str">
        <f>_xlfn.XLOOKUP(C340,礼包中转!$I$6:$I$23,礼包中转!$D$6:$D$23)</f>
        <v>PushEverythingBagDesc1401</v>
      </c>
      <c r="H340" s="5" t="str">
        <f>_xlfn.XLOOKUP(C340,礼包中转!$I$6:$I$23,礼包中转!$F$6:$F$23)</f>
        <v>PushEverythingBag1401</v>
      </c>
      <c r="I340" s="5">
        <v>800</v>
      </c>
      <c r="J340" s="5">
        <f t="shared" si="62"/>
        <v>7200</v>
      </c>
      <c r="K340" s="5">
        <f>_xlfn.XLOOKUP(C340,礼包中转!$I$6:$I$23,礼包中转!$H$6:$H$23)</f>
        <v>1401</v>
      </c>
      <c r="L340" s="5" t="str">
        <f>_xlfn.XLOOKUP(C340,礼包中转!$I$6:$I$23,礼包中转!$L$6:$L$23,"[]")</f>
        <v>[{"ItemId":10004,"Num":15}]</v>
      </c>
      <c r="M340" s="26" t="str">
        <f>_xlfn.XLOOKUP(C340,礼包中转!$I$6:$I$23,礼包中转!$M$6:$M$23,"[]")</f>
        <v>[{"ItemId":50002,"Num":900},{"ItemId":50004,"Num":100000},{"ItemId":50005,"Num":570}]</v>
      </c>
    </row>
    <row r="341" spans="1:13" x14ac:dyDescent="0.15">
      <c r="A341" s="5">
        <f t="shared" si="59"/>
        <v>130130309</v>
      </c>
      <c r="B341" s="5">
        <f t="shared" si="61"/>
        <v>130130309</v>
      </c>
      <c r="C341" s="5" t="s">
        <v>176</v>
      </c>
      <c r="D341" s="5" t="str">
        <f>条件中转!R238</f>
        <v>{"ConditionType":13,"Param":[42]}</v>
      </c>
      <c r="E341" s="5" t="str">
        <f>_xlfn.XLOOKUP(C341,礼包中转!$I$6:$I$23,礼包中转!$G$6:$G$23)</f>
        <v>[0,19]</v>
      </c>
      <c r="F341" s="5">
        <f>_xlfn.XLOOKUP(C341,礼包中转!$I$6:$I$23,礼包中转!$E$6:$E$23)</f>
        <v>200</v>
      </c>
      <c r="G341" s="5" t="str">
        <f>_xlfn.XLOOKUP(C341,礼包中转!$I$6:$I$23,礼包中转!$D$6:$D$23)</f>
        <v>PushEverythingBagDesc1401</v>
      </c>
      <c r="H341" s="5" t="str">
        <f>_xlfn.XLOOKUP(C341,礼包中转!$I$6:$I$23,礼包中转!$F$6:$F$23)</f>
        <v>PushEverythingBag1401</v>
      </c>
      <c r="I341" s="5">
        <v>800</v>
      </c>
      <c r="J341" s="5">
        <f t="shared" si="62"/>
        <v>7200</v>
      </c>
      <c r="K341" s="5">
        <f>_xlfn.XLOOKUP(C341,礼包中转!$I$6:$I$23,礼包中转!$H$6:$H$23)</f>
        <v>1401</v>
      </c>
      <c r="L341" s="5" t="str">
        <f>_xlfn.XLOOKUP(C341,礼包中转!$I$6:$I$23,礼包中转!$L$6:$L$23,"[]")</f>
        <v>[{"ItemId":10004,"Num":15}]</v>
      </c>
      <c r="M341" s="26" t="str">
        <f>_xlfn.XLOOKUP(C341,礼包中转!$I$6:$I$23,礼包中转!$M$6:$M$23,"[]")</f>
        <v>[{"ItemId":50002,"Num":900},{"ItemId":50004,"Num":100000},{"ItemId":50005,"Num":570}]</v>
      </c>
    </row>
    <row r="342" spans="1:13" x14ac:dyDescent="0.15">
      <c r="A342" s="5">
        <f t="shared" si="59"/>
        <v>130130310</v>
      </c>
      <c r="B342" s="5">
        <f t="shared" si="61"/>
        <v>130130310</v>
      </c>
      <c r="C342" s="5" t="s">
        <v>176</v>
      </c>
      <c r="D342" s="5" t="str">
        <f>条件中转!R239</f>
        <v>{"ConditionType":13,"Param":[46]}</v>
      </c>
      <c r="E342" s="5" t="str">
        <f>_xlfn.XLOOKUP(C342,礼包中转!$I$6:$I$23,礼包中转!$G$6:$G$23)</f>
        <v>[0,19]</v>
      </c>
      <c r="F342" s="5">
        <f>_xlfn.XLOOKUP(C342,礼包中转!$I$6:$I$23,礼包中转!$E$6:$E$23)</f>
        <v>200</v>
      </c>
      <c r="G342" s="5" t="str">
        <f>_xlfn.XLOOKUP(C342,礼包中转!$I$6:$I$23,礼包中转!$D$6:$D$23)</f>
        <v>PushEverythingBagDesc1401</v>
      </c>
      <c r="H342" s="5" t="str">
        <f>_xlfn.XLOOKUP(C342,礼包中转!$I$6:$I$23,礼包中转!$F$6:$F$23)</f>
        <v>PushEverythingBag1401</v>
      </c>
      <c r="I342" s="5">
        <v>800</v>
      </c>
      <c r="J342" s="5">
        <f t="shared" si="62"/>
        <v>7200</v>
      </c>
      <c r="K342" s="5">
        <f>_xlfn.XLOOKUP(C342,礼包中转!$I$6:$I$23,礼包中转!$H$6:$H$23)</f>
        <v>1401</v>
      </c>
      <c r="L342" s="5" t="str">
        <f>_xlfn.XLOOKUP(C342,礼包中转!$I$6:$I$23,礼包中转!$L$6:$L$23,"[]")</f>
        <v>[{"ItemId":10004,"Num":15}]</v>
      </c>
      <c r="M342" s="26" t="str">
        <f>_xlfn.XLOOKUP(C342,礼包中转!$I$6:$I$23,礼包中转!$M$6:$M$23,"[]")</f>
        <v>[{"ItemId":50002,"Num":900},{"ItemId":50004,"Num":100000},{"ItemId":50005,"Num":570}]</v>
      </c>
    </row>
    <row r="343" spans="1:13" x14ac:dyDescent="0.15">
      <c r="A343" s="5">
        <f t="shared" si="59"/>
        <v>130130311</v>
      </c>
      <c r="B343" s="5">
        <f t="shared" si="61"/>
        <v>130130311</v>
      </c>
      <c r="C343" s="5" t="s">
        <v>176</v>
      </c>
      <c r="D343" s="5" t="str">
        <f>条件中转!R240</f>
        <v>{"ConditionType":13,"Param":[50]}</v>
      </c>
      <c r="E343" s="5" t="str">
        <f>_xlfn.XLOOKUP(C343,礼包中转!$I$6:$I$23,礼包中转!$G$6:$G$23)</f>
        <v>[0,19]</v>
      </c>
      <c r="F343" s="5">
        <f>_xlfn.XLOOKUP(C343,礼包中转!$I$6:$I$23,礼包中转!$E$6:$E$23)</f>
        <v>200</v>
      </c>
      <c r="G343" s="5" t="str">
        <f>_xlfn.XLOOKUP(C343,礼包中转!$I$6:$I$23,礼包中转!$D$6:$D$23)</f>
        <v>PushEverythingBagDesc1401</v>
      </c>
      <c r="H343" s="5" t="str">
        <f>_xlfn.XLOOKUP(C343,礼包中转!$I$6:$I$23,礼包中转!$F$6:$F$23)</f>
        <v>PushEverythingBag1401</v>
      </c>
      <c r="I343" s="5">
        <v>800</v>
      </c>
      <c r="J343" s="5">
        <f t="shared" si="62"/>
        <v>7200</v>
      </c>
      <c r="K343" s="5">
        <f>_xlfn.XLOOKUP(C343,礼包中转!$I$6:$I$23,礼包中转!$H$6:$H$23)</f>
        <v>1401</v>
      </c>
      <c r="L343" s="5" t="str">
        <f>_xlfn.XLOOKUP(C343,礼包中转!$I$6:$I$23,礼包中转!$L$6:$L$23,"[]")</f>
        <v>[{"ItemId":10004,"Num":15}]</v>
      </c>
      <c r="M343" s="26" t="str">
        <f>_xlfn.XLOOKUP(C343,礼包中转!$I$6:$I$23,礼包中转!$M$6:$M$23,"[]")</f>
        <v>[{"ItemId":50002,"Num":900},{"ItemId":50004,"Num":100000},{"ItemId":50005,"Num":570}]</v>
      </c>
    </row>
    <row r="344" spans="1:13" x14ac:dyDescent="0.15">
      <c r="A344" s="5">
        <f t="shared" si="59"/>
        <v>130130312</v>
      </c>
      <c r="B344" s="5">
        <f t="shared" si="61"/>
        <v>130130312</v>
      </c>
      <c r="C344" s="5" t="s">
        <v>176</v>
      </c>
      <c r="D344" s="5" t="str">
        <f>条件中转!R241</f>
        <v>{"ConditionType":13,"Param":[54]}</v>
      </c>
      <c r="E344" s="5" t="str">
        <f>_xlfn.XLOOKUP(C344,礼包中转!$I$6:$I$23,礼包中转!$G$6:$G$23)</f>
        <v>[0,19]</v>
      </c>
      <c r="F344" s="5">
        <f>_xlfn.XLOOKUP(C344,礼包中转!$I$6:$I$23,礼包中转!$E$6:$E$23)</f>
        <v>200</v>
      </c>
      <c r="G344" s="5" t="str">
        <f>_xlfn.XLOOKUP(C344,礼包中转!$I$6:$I$23,礼包中转!$D$6:$D$23)</f>
        <v>PushEverythingBagDesc1401</v>
      </c>
      <c r="H344" s="5" t="str">
        <f>_xlfn.XLOOKUP(C344,礼包中转!$I$6:$I$23,礼包中转!$F$6:$F$23)</f>
        <v>PushEverythingBag1401</v>
      </c>
      <c r="I344" s="5">
        <v>800</v>
      </c>
      <c r="J344" s="5">
        <f t="shared" si="62"/>
        <v>7200</v>
      </c>
      <c r="K344" s="5">
        <f>_xlfn.XLOOKUP(C344,礼包中转!$I$6:$I$23,礼包中转!$H$6:$H$23)</f>
        <v>1401</v>
      </c>
      <c r="L344" s="5" t="str">
        <f>_xlfn.XLOOKUP(C344,礼包中转!$I$6:$I$23,礼包中转!$L$6:$L$23,"[]")</f>
        <v>[{"ItemId":10004,"Num":15}]</v>
      </c>
      <c r="M344" s="26" t="str">
        <f>_xlfn.XLOOKUP(C344,礼包中转!$I$6:$I$23,礼包中转!$M$6:$M$23,"[]")</f>
        <v>[{"ItemId":50002,"Num":900},{"ItemId":50004,"Num":100000},{"ItemId":50005,"Num":570}]</v>
      </c>
    </row>
    <row r="345" spans="1:13" x14ac:dyDescent="0.15">
      <c r="A345" s="5">
        <f t="shared" si="59"/>
        <v>130130313</v>
      </c>
      <c r="B345" s="5">
        <f t="shared" si="61"/>
        <v>130130313</v>
      </c>
      <c r="C345" s="5" t="s">
        <v>176</v>
      </c>
      <c r="D345" s="5" t="str">
        <f>条件中转!R242</f>
        <v>{"ConditionType":13,"Param":[58]}</v>
      </c>
      <c r="E345" s="5" t="str">
        <f>_xlfn.XLOOKUP(C345,礼包中转!$I$6:$I$23,礼包中转!$G$6:$G$23)</f>
        <v>[0,19]</v>
      </c>
      <c r="F345" s="5">
        <f>_xlfn.XLOOKUP(C345,礼包中转!$I$6:$I$23,礼包中转!$E$6:$E$23)</f>
        <v>200</v>
      </c>
      <c r="G345" s="5" t="str">
        <f>_xlfn.XLOOKUP(C345,礼包中转!$I$6:$I$23,礼包中转!$D$6:$D$23)</f>
        <v>PushEverythingBagDesc1401</v>
      </c>
      <c r="H345" s="5" t="str">
        <f>_xlfn.XLOOKUP(C345,礼包中转!$I$6:$I$23,礼包中转!$F$6:$F$23)</f>
        <v>PushEverythingBag1401</v>
      </c>
      <c r="I345" s="5">
        <v>800</v>
      </c>
      <c r="J345" s="5">
        <f t="shared" si="62"/>
        <v>7200</v>
      </c>
      <c r="K345" s="5">
        <f>_xlfn.XLOOKUP(C345,礼包中转!$I$6:$I$23,礼包中转!$H$6:$H$23)</f>
        <v>1401</v>
      </c>
      <c r="L345" s="5" t="str">
        <f>_xlfn.XLOOKUP(C345,礼包中转!$I$6:$I$23,礼包中转!$L$6:$L$23,"[]")</f>
        <v>[{"ItemId":10004,"Num":15}]</v>
      </c>
      <c r="M345" s="26" t="str">
        <f>_xlfn.XLOOKUP(C345,礼包中转!$I$6:$I$23,礼包中转!$M$6:$M$23,"[]")</f>
        <v>[{"ItemId":50002,"Num":900},{"ItemId":50004,"Num":100000},{"ItemId":50005,"Num":570}]</v>
      </c>
    </row>
    <row r="346" spans="1:13" x14ac:dyDescent="0.15">
      <c r="A346" s="5">
        <f t="shared" si="59"/>
        <v>130130314</v>
      </c>
      <c r="B346" s="5">
        <f t="shared" si="61"/>
        <v>130130314</v>
      </c>
      <c r="C346" s="5" t="s">
        <v>176</v>
      </c>
      <c r="D346" s="5" t="str">
        <f>条件中转!R243</f>
        <v>{"ConditionType":13,"Param":[62]}</v>
      </c>
      <c r="E346" s="5" t="str">
        <f>_xlfn.XLOOKUP(C346,礼包中转!$I$6:$I$23,礼包中转!$G$6:$G$23)</f>
        <v>[0,19]</v>
      </c>
      <c r="F346" s="5">
        <f>_xlfn.XLOOKUP(C346,礼包中转!$I$6:$I$23,礼包中转!$E$6:$E$23)</f>
        <v>200</v>
      </c>
      <c r="G346" s="5" t="str">
        <f>_xlfn.XLOOKUP(C346,礼包中转!$I$6:$I$23,礼包中转!$D$6:$D$23)</f>
        <v>PushEverythingBagDesc1401</v>
      </c>
      <c r="H346" s="5" t="str">
        <f>_xlfn.XLOOKUP(C346,礼包中转!$I$6:$I$23,礼包中转!$F$6:$F$23)</f>
        <v>PushEverythingBag1401</v>
      </c>
      <c r="I346" s="5">
        <v>800</v>
      </c>
      <c r="J346" s="5">
        <f t="shared" si="62"/>
        <v>7200</v>
      </c>
      <c r="K346" s="5">
        <f>_xlfn.XLOOKUP(C346,礼包中转!$I$6:$I$23,礼包中转!$H$6:$H$23)</f>
        <v>1401</v>
      </c>
      <c r="L346" s="5" t="str">
        <f>_xlfn.XLOOKUP(C346,礼包中转!$I$6:$I$23,礼包中转!$L$6:$L$23,"[]")</f>
        <v>[{"ItemId":10004,"Num":15}]</v>
      </c>
      <c r="M346" s="26" t="str">
        <f>_xlfn.XLOOKUP(C346,礼包中转!$I$6:$I$23,礼包中转!$M$6:$M$23,"[]")</f>
        <v>[{"ItemId":50002,"Num":900},{"ItemId":50004,"Num":100000},{"ItemId":50005,"Num":570}]</v>
      </c>
    </row>
    <row r="347" spans="1:13" x14ac:dyDescent="0.15">
      <c r="A347" s="5">
        <f t="shared" si="59"/>
        <v>130130315</v>
      </c>
      <c r="B347" s="5">
        <f t="shared" si="61"/>
        <v>130130315</v>
      </c>
      <c r="C347" s="5" t="s">
        <v>176</v>
      </c>
      <c r="D347" s="5" t="str">
        <f>条件中转!R244</f>
        <v>{"ConditionType":13,"Param":[66]}</v>
      </c>
      <c r="E347" s="5" t="str">
        <f>_xlfn.XLOOKUP(C347,礼包中转!$I$6:$I$23,礼包中转!$G$6:$G$23)</f>
        <v>[0,19]</v>
      </c>
      <c r="F347" s="5">
        <f>_xlfn.XLOOKUP(C347,礼包中转!$I$6:$I$23,礼包中转!$E$6:$E$23)</f>
        <v>200</v>
      </c>
      <c r="G347" s="5" t="str">
        <f>_xlfn.XLOOKUP(C347,礼包中转!$I$6:$I$23,礼包中转!$D$6:$D$23)</f>
        <v>PushEverythingBagDesc1401</v>
      </c>
      <c r="H347" s="5" t="str">
        <f>_xlfn.XLOOKUP(C347,礼包中转!$I$6:$I$23,礼包中转!$F$6:$F$23)</f>
        <v>PushEverythingBag1401</v>
      </c>
      <c r="I347" s="5">
        <v>800</v>
      </c>
      <c r="J347" s="5">
        <f t="shared" si="62"/>
        <v>7200</v>
      </c>
      <c r="K347" s="5">
        <f>_xlfn.XLOOKUP(C347,礼包中转!$I$6:$I$23,礼包中转!$H$6:$H$23)</f>
        <v>1401</v>
      </c>
      <c r="L347" s="5" t="str">
        <f>_xlfn.XLOOKUP(C347,礼包中转!$I$6:$I$23,礼包中转!$L$6:$L$23,"[]")</f>
        <v>[{"ItemId":10004,"Num":15}]</v>
      </c>
      <c r="M347" s="26" t="str">
        <f>_xlfn.XLOOKUP(C347,礼包中转!$I$6:$I$23,礼包中转!$M$6:$M$23,"[]")</f>
        <v>[{"ItemId":50002,"Num":900},{"ItemId":50004,"Num":100000},{"ItemId":50005,"Num":570}]</v>
      </c>
    </row>
    <row r="348" spans="1:13" x14ac:dyDescent="0.15">
      <c r="A348" s="5">
        <f t="shared" si="59"/>
        <v>130130316</v>
      </c>
      <c r="B348" s="5">
        <f t="shared" si="61"/>
        <v>130130316</v>
      </c>
      <c r="C348" s="5" t="s">
        <v>176</v>
      </c>
      <c r="D348" s="5" t="str">
        <f>条件中转!R245</f>
        <v>{"ConditionType":13,"Param":[70]}</v>
      </c>
      <c r="E348" s="5" t="str">
        <f>_xlfn.XLOOKUP(C348,礼包中转!$I$6:$I$23,礼包中转!$G$6:$G$23)</f>
        <v>[0,19]</v>
      </c>
      <c r="F348" s="5">
        <f>_xlfn.XLOOKUP(C348,礼包中转!$I$6:$I$23,礼包中转!$E$6:$E$23)</f>
        <v>200</v>
      </c>
      <c r="G348" s="5" t="str">
        <f>_xlfn.XLOOKUP(C348,礼包中转!$I$6:$I$23,礼包中转!$D$6:$D$23)</f>
        <v>PushEverythingBagDesc1401</v>
      </c>
      <c r="H348" s="5" t="str">
        <f>_xlfn.XLOOKUP(C348,礼包中转!$I$6:$I$23,礼包中转!$F$6:$F$23)</f>
        <v>PushEverythingBag1401</v>
      </c>
      <c r="I348" s="5">
        <v>800</v>
      </c>
      <c r="J348" s="5">
        <f t="shared" si="62"/>
        <v>7200</v>
      </c>
      <c r="K348" s="5">
        <f>_xlfn.XLOOKUP(C348,礼包中转!$I$6:$I$23,礼包中转!$H$6:$H$23)</f>
        <v>1401</v>
      </c>
      <c r="L348" s="5" t="str">
        <f>_xlfn.XLOOKUP(C348,礼包中转!$I$6:$I$23,礼包中转!$L$6:$L$23,"[]")</f>
        <v>[{"ItemId":10004,"Num":15}]</v>
      </c>
      <c r="M348" s="26" t="str">
        <f>_xlfn.XLOOKUP(C348,礼包中转!$I$6:$I$23,礼包中转!$M$6:$M$23,"[]")</f>
        <v>[{"ItemId":50002,"Num":900},{"ItemId":50004,"Num":100000},{"ItemId":50005,"Num":570}]</v>
      </c>
    </row>
    <row r="349" spans="1:13" x14ac:dyDescent="0.15">
      <c r="A349" s="5">
        <f t="shared" si="59"/>
        <v>130130317</v>
      </c>
      <c r="B349" s="5">
        <f t="shared" si="61"/>
        <v>130130317</v>
      </c>
      <c r="C349" s="5" t="s">
        <v>176</v>
      </c>
      <c r="D349" s="5" t="str">
        <f>条件中转!R246</f>
        <v>{"ConditionType":13,"Param":[74]}</v>
      </c>
      <c r="E349" s="5" t="str">
        <f>_xlfn.XLOOKUP(C349,礼包中转!$I$6:$I$23,礼包中转!$G$6:$G$23)</f>
        <v>[0,19]</v>
      </c>
      <c r="F349" s="5">
        <f>_xlfn.XLOOKUP(C349,礼包中转!$I$6:$I$23,礼包中转!$E$6:$E$23)</f>
        <v>200</v>
      </c>
      <c r="G349" s="5" t="str">
        <f>_xlfn.XLOOKUP(C349,礼包中转!$I$6:$I$23,礼包中转!$D$6:$D$23)</f>
        <v>PushEverythingBagDesc1401</v>
      </c>
      <c r="H349" s="5" t="str">
        <f>_xlfn.XLOOKUP(C349,礼包中转!$I$6:$I$23,礼包中转!$F$6:$F$23)</f>
        <v>PushEverythingBag1401</v>
      </c>
      <c r="I349" s="5">
        <v>800</v>
      </c>
      <c r="J349" s="5">
        <f t="shared" si="62"/>
        <v>7200</v>
      </c>
      <c r="K349" s="5">
        <f>_xlfn.XLOOKUP(C349,礼包中转!$I$6:$I$23,礼包中转!$H$6:$H$23)</f>
        <v>1401</v>
      </c>
      <c r="L349" s="5" t="str">
        <f>_xlfn.XLOOKUP(C349,礼包中转!$I$6:$I$23,礼包中转!$L$6:$L$23,"[]")</f>
        <v>[{"ItemId":10004,"Num":15}]</v>
      </c>
      <c r="M349" s="26" t="str">
        <f>_xlfn.XLOOKUP(C349,礼包中转!$I$6:$I$23,礼包中转!$M$6:$M$23,"[]")</f>
        <v>[{"ItemId":50002,"Num":900},{"ItemId":50004,"Num":100000},{"ItemId":50005,"Num":570}]</v>
      </c>
    </row>
    <row r="350" spans="1:13" x14ac:dyDescent="0.15">
      <c r="A350" s="5">
        <f t="shared" si="59"/>
        <v>130130318</v>
      </c>
      <c r="B350" s="5">
        <f t="shared" si="61"/>
        <v>130130318</v>
      </c>
      <c r="C350" s="5" t="s">
        <v>176</v>
      </c>
      <c r="D350" s="5" t="str">
        <f>条件中转!R247</f>
        <v>{"ConditionType":13,"Param":[78]}</v>
      </c>
      <c r="E350" s="5" t="str">
        <f>_xlfn.XLOOKUP(C350,礼包中转!$I$6:$I$23,礼包中转!$G$6:$G$23)</f>
        <v>[0,19]</v>
      </c>
      <c r="F350" s="5">
        <f>_xlfn.XLOOKUP(C350,礼包中转!$I$6:$I$23,礼包中转!$E$6:$E$23)</f>
        <v>200</v>
      </c>
      <c r="G350" s="5" t="str">
        <f>_xlfn.XLOOKUP(C350,礼包中转!$I$6:$I$23,礼包中转!$D$6:$D$23)</f>
        <v>PushEverythingBagDesc1401</v>
      </c>
      <c r="H350" s="5" t="str">
        <f>_xlfn.XLOOKUP(C350,礼包中转!$I$6:$I$23,礼包中转!$F$6:$F$23)</f>
        <v>PushEverythingBag1401</v>
      </c>
      <c r="I350" s="5">
        <v>800</v>
      </c>
      <c r="J350" s="5">
        <f t="shared" si="62"/>
        <v>7200</v>
      </c>
      <c r="K350" s="5">
        <f>_xlfn.XLOOKUP(C350,礼包中转!$I$6:$I$23,礼包中转!$H$6:$H$23)</f>
        <v>1401</v>
      </c>
      <c r="L350" s="5" t="str">
        <f>_xlfn.XLOOKUP(C350,礼包中转!$I$6:$I$23,礼包中转!$L$6:$L$23,"[]")</f>
        <v>[{"ItemId":10004,"Num":15}]</v>
      </c>
      <c r="M350" s="26" t="str">
        <f>_xlfn.XLOOKUP(C350,礼包中转!$I$6:$I$23,礼包中转!$M$6:$M$23,"[]")</f>
        <v>[{"ItemId":50002,"Num":900},{"ItemId":50004,"Num":100000},{"ItemId":50005,"Num":570}]</v>
      </c>
    </row>
    <row r="351" spans="1:13" x14ac:dyDescent="0.15">
      <c r="A351" s="5">
        <f t="shared" si="59"/>
        <v>130130319</v>
      </c>
      <c r="B351" s="5">
        <f t="shared" si="61"/>
        <v>130130319</v>
      </c>
      <c r="C351" s="5" t="s">
        <v>176</v>
      </c>
      <c r="D351" s="5" t="str">
        <f>条件中转!R248</f>
        <v>{"ConditionType":13,"Param":[82]}</v>
      </c>
      <c r="E351" s="5" t="str">
        <f>_xlfn.XLOOKUP(C351,礼包中转!$I$6:$I$23,礼包中转!$G$6:$G$23)</f>
        <v>[0,19]</v>
      </c>
      <c r="F351" s="5">
        <f>_xlfn.XLOOKUP(C351,礼包中转!$I$6:$I$23,礼包中转!$E$6:$E$23)</f>
        <v>200</v>
      </c>
      <c r="G351" s="5" t="str">
        <f>_xlfn.XLOOKUP(C351,礼包中转!$I$6:$I$23,礼包中转!$D$6:$D$23)</f>
        <v>PushEverythingBagDesc1401</v>
      </c>
      <c r="H351" s="5" t="str">
        <f>_xlfn.XLOOKUP(C351,礼包中转!$I$6:$I$23,礼包中转!$F$6:$F$23)</f>
        <v>PushEverythingBag1401</v>
      </c>
      <c r="I351" s="5">
        <v>800</v>
      </c>
      <c r="J351" s="5">
        <f t="shared" si="62"/>
        <v>7200</v>
      </c>
      <c r="K351" s="5">
        <f>_xlfn.XLOOKUP(C351,礼包中转!$I$6:$I$23,礼包中转!$H$6:$H$23)</f>
        <v>1401</v>
      </c>
      <c r="L351" s="5" t="str">
        <f>_xlfn.XLOOKUP(C351,礼包中转!$I$6:$I$23,礼包中转!$L$6:$L$23,"[]")</f>
        <v>[{"ItemId":10004,"Num":15}]</v>
      </c>
      <c r="M351" s="26" t="str">
        <f>_xlfn.XLOOKUP(C351,礼包中转!$I$6:$I$23,礼包中转!$M$6:$M$23,"[]")</f>
        <v>[{"ItemId":50002,"Num":900},{"ItemId":50004,"Num":100000},{"ItemId":50005,"Num":570}]</v>
      </c>
    </row>
    <row r="352" spans="1:13" x14ac:dyDescent="0.15">
      <c r="A352" s="5">
        <f t="shared" si="59"/>
        <v>130130320</v>
      </c>
      <c r="B352" s="5">
        <f t="shared" si="61"/>
        <v>130130320</v>
      </c>
      <c r="C352" s="5" t="s">
        <v>176</v>
      </c>
      <c r="D352" s="5" t="str">
        <f>条件中转!R249</f>
        <v>{"ConditionType":13,"Param":[86]}</v>
      </c>
      <c r="E352" s="5" t="str">
        <f>_xlfn.XLOOKUP(C352,礼包中转!$I$6:$I$23,礼包中转!$G$6:$G$23)</f>
        <v>[0,19]</v>
      </c>
      <c r="F352" s="5">
        <f>_xlfn.XLOOKUP(C352,礼包中转!$I$6:$I$23,礼包中转!$E$6:$E$23)</f>
        <v>200</v>
      </c>
      <c r="G352" s="5" t="str">
        <f>_xlfn.XLOOKUP(C352,礼包中转!$I$6:$I$23,礼包中转!$D$6:$D$23)</f>
        <v>PushEverythingBagDesc1401</v>
      </c>
      <c r="H352" s="5" t="str">
        <f>_xlfn.XLOOKUP(C352,礼包中转!$I$6:$I$23,礼包中转!$F$6:$F$23)</f>
        <v>PushEverythingBag1401</v>
      </c>
      <c r="I352" s="5">
        <v>800</v>
      </c>
      <c r="J352" s="5">
        <f t="shared" si="62"/>
        <v>7200</v>
      </c>
      <c r="K352" s="5">
        <f>_xlfn.XLOOKUP(C352,礼包中转!$I$6:$I$23,礼包中转!$H$6:$H$23)</f>
        <v>1401</v>
      </c>
      <c r="L352" s="5" t="str">
        <f>_xlfn.XLOOKUP(C352,礼包中转!$I$6:$I$23,礼包中转!$L$6:$L$23,"[]")</f>
        <v>[{"ItemId":10004,"Num":15}]</v>
      </c>
      <c r="M352" s="26" t="str">
        <f>_xlfn.XLOOKUP(C352,礼包中转!$I$6:$I$23,礼包中转!$M$6:$M$23,"[]")</f>
        <v>[{"ItemId":50002,"Num":900},{"ItemId":50004,"Num":100000},{"ItemId":50005,"Num":570}]</v>
      </c>
    </row>
    <row r="353" spans="1:13" x14ac:dyDescent="0.15">
      <c r="A353" s="5">
        <f t="shared" si="59"/>
        <v>130130321</v>
      </c>
      <c r="B353" s="5">
        <f t="shared" si="61"/>
        <v>130130321</v>
      </c>
      <c r="C353" s="5" t="s">
        <v>176</v>
      </c>
      <c r="D353" s="5" t="str">
        <f>条件中转!R250</f>
        <v>{"ConditionType":13,"Param":[90]}</v>
      </c>
      <c r="E353" s="5" t="str">
        <f>_xlfn.XLOOKUP(C353,礼包中转!$I$6:$I$23,礼包中转!$G$6:$G$23)</f>
        <v>[0,19]</v>
      </c>
      <c r="F353" s="5">
        <f>_xlfn.XLOOKUP(C353,礼包中转!$I$6:$I$23,礼包中转!$E$6:$E$23)</f>
        <v>200</v>
      </c>
      <c r="G353" s="5" t="str">
        <f>_xlfn.XLOOKUP(C353,礼包中转!$I$6:$I$23,礼包中转!$D$6:$D$23)</f>
        <v>PushEverythingBagDesc1401</v>
      </c>
      <c r="H353" s="5" t="str">
        <f>_xlfn.XLOOKUP(C353,礼包中转!$I$6:$I$23,礼包中转!$F$6:$F$23)</f>
        <v>PushEverythingBag1401</v>
      </c>
      <c r="I353" s="5">
        <v>800</v>
      </c>
      <c r="J353" s="5">
        <f t="shared" si="62"/>
        <v>7200</v>
      </c>
      <c r="K353" s="5">
        <f>_xlfn.XLOOKUP(C353,礼包中转!$I$6:$I$23,礼包中转!$H$6:$H$23)</f>
        <v>1401</v>
      </c>
      <c r="L353" s="5" t="str">
        <f>_xlfn.XLOOKUP(C353,礼包中转!$I$6:$I$23,礼包中转!$L$6:$L$23,"[]")</f>
        <v>[{"ItemId":10004,"Num":15}]</v>
      </c>
      <c r="M353" s="26" t="str">
        <f>_xlfn.XLOOKUP(C353,礼包中转!$I$6:$I$23,礼包中转!$M$6:$M$23,"[]")</f>
        <v>[{"ItemId":50002,"Num":900},{"ItemId":50004,"Num":100000},{"ItemId":50005,"Num":570}]</v>
      </c>
    </row>
    <row r="354" spans="1:13" x14ac:dyDescent="0.15">
      <c r="A354" s="5">
        <f t="shared" si="59"/>
        <v>130130322</v>
      </c>
      <c r="B354" s="5">
        <f t="shared" si="61"/>
        <v>130130322</v>
      </c>
      <c r="C354" s="5" t="s">
        <v>176</v>
      </c>
      <c r="D354" s="5" t="str">
        <f>条件中转!R251</f>
        <v>{"ConditionType":13,"Param":[94]}</v>
      </c>
      <c r="E354" s="5" t="str">
        <f>_xlfn.XLOOKUP(C354,礼包中转!$I$6:$I$23,礼包中转!$G$6:$G$23)</f>
        <v>[0,19]</v>
      </c>
      <c r="F354" s="5">
        <f>_xlfn.XLOOKUP(C354,礼包中转!$I$6:$I$23,礼包中转!$E$6:$E$23)</f>
        <v>200</v>
      </c>
      <c r="G354" s="5" t="str">
        <f>_xlfn.XLOOKUP(C354,礼包中转!$I$6:$I$23,礼包中转!$D$6:$D$23)</f>
        <v>PushEverythingBagDesc1401</v>
      </c>
      <c r="H354" s="5" t="str">
        <f>_xlfn.XLOOKUP(C354,礼包中转!$I$6:$I$23,礼包中转!$F$6:$F$23)</f>
        <v>PushEverythingBag1401</v>
      </c>
      <c r="I354" s="5">
        <v>800</v>
      </c>
      <c r="J354" s="5">
        <f t="shared" si="62"/>
        <v>7200</v>
      </c>
      <c r="K354" s="5">
        <f>_xlfn.XLOOKUP(C354,礼包中转!$I$6:$I$23,礼包中转!$H$6:$H$23)</f>
        <v>1401</v>
      </c>
      <c r="L354" s="5" t="str">
        <f>_xlfn.XLOOKUP(C354,礼包中转!$I$6:$I$23,礼包中转!$L$6:$L$23,"[]")</f>
        <v>[{"ItemId":10004,"Num":15}]</v>
      </c>
      <c r="M354" s="26" t="str">
        <f>_xlfn.XLOOKUP(C354,礼包中转!$I$6:$I$23,礼包中转!$M$6:$M$23,"[]")</f>
        <v>[{"ItemId":50002,"Num":900},{"ItemId":50004,"Num":100000},{"ItemId":50005,"Num":570}]</v>
      </c>
    </row>
    <row r="355" spans="1:13" x14ac:dyDescent="0.15">
      <c r="A355" s="5">
        <f t="shared" si="59"/>
        <v>130130323</v>
      </c>
      <c r="B355" s="5">
        <f t="shared" si="61"/>
        <v>130130323</v>
      </c>
      <c r="C355" s="5" t="s">
        <v>176</v>
      </c>
      <c r="D355" s="5" t="str">
        <f>条件中转!R252</f>
        <v>{"ConditionType":13,"Param":[98]}</v>
      </c>
      <c r="E355" s="5" t="str">
        <f>_xlfn.XLOOKUP(C355,礼包中转!$I$6:$I$23,礼包中转!$G$6:$G$23)</f>
        <v>[0,19]</v>
      </c>
      <c r="F355" s="5">
        <f>_xlfn.XLOOKUP(C355,礼包中转!$I$6:$I$23,礼包中转!$E$6:$E$23)</f>
        <v>200</v>
      </c>
      <c r="G355" s="5" t="str">
        <f>_xlfn.XLOOKUP(C355,礼包中转!$I$6:$I$23,礼包中转!$D$6:$D$23)</f>
        <v>PushEverythingBagDesc1401</v>
      </c>
      <c r="H355" s="5" t="str">
        <f>_xlfn.XLOOKUP(C355,礼包中转!$I$6:$I$23,礼包中转!$F$6:$F$23)</f>
        <v>PushEverythingBag1401</v>
      </c>
      <c r="I355" s="5">
        <v>800</v>
      </c>
      <c r="J355" s="5">
        <f t="shared" si="62"/>
        <v>7200</v>
      </c>
      <c r="K355" s="5">
        <f>_xlfn.XLOOKUP(C355,礼包中转!$I$6:$I$23,礼包中转!$H$6:$H$23)</f>
        <v>1401</v>
      </c>
      <c r="L355" s="5" t="str">
        <f>_xlfn.XLOOKUP(C355,礼包中转!$I$6:$I$23,礼包中转!$L$6:$L$23,"[]")</f>
        <v>[{"ItemId":10004,"Num":15}]</v>
      </c>
      <c r="M355" s="26" t="str">
        <f>_xlfn.XLOOKUP(C355,礼包中转!$I$6:$I$23,礼包中转!$M$6:$M$23,"[]")</f>
        <v>[{"ItemId":50002,"Num":900},{"ItemId":50004,"Num":100000},{"ItemId":50005,"Num":570}]</v>
      </c>
    </row>
    <row r="356" spans="1:13" x14ac:dyDescent="0.15">
      <c r="A356" s="5">
        <f t="shared" si="59"/>
        <v>130130305</v>
      </c>
      <c r="B356" s="5">
        <f>B335+1</f>
        <v>130130305</v>
      </c>
      <c r="C356" s="5" t="s">
        <v>170</v>
      </c>
      <c r="D356" s="5" t="str">
        <f>D337</f>
        <v>{"ConditionType":13,"Param":[26]}</v>
      </c>
      <c r="E356" s="5" t="str">
        <f>_xlfn.XLOOKUP(C356,礼包中转!$I$6:$I$23,礼包中转!$G$6:$G$23)</f>
        <v>[40,-1]</v>
      </c>
      <c r="F356" s="5">
        <f>_xlfn.XLOOKUP(C356,礼包中转!$I$6:$I$23,礼包中转!$E$6:$E$23)</f>
        <v>200</v>
      </c>
      <c r="G356" s="5" t="str">
        <f>_xlfn.XLOOKUP(C356,礼包中转!$I$6:$I$23,礼包中转!$D$6:$D$23)</f>
        <v>PushEverythingBagDesc1403</v>
      </c>
      <c r="H356" s="5" t="str">
        <f>_xlfn.XLOOKUP(C356,礼包中转!$I$6:$I$23,礼包中转!$F$6:$F$23)</f>
        <v>PushEverythingBag1403</v>
      </c>
      <c r="I356" s="5">
        <v>800</v>
      </c>
      <c r="J356" s="5">
        <f>60*60*2</f>
        <v>7200</v>
      </c>
      <c r="K356" s="5">
        <f>_xlfn.XLOOKUP(C356,礼包中转!$I$6:$I$23,礼包中转!$H$6:$H$23)</f>
        <v>1403</v>
      </c>
      <c r="L356" s="5" t="str">
        <f>_xlfn.XLOOKUP(C356,礼包中转!$I$6:$I$23,礼包中转!$L$6:$L$23,"[]")</f>
        <v>[{"ItemId":10004,"Num":65}]</v>
      </c>
      <c r="M356" s="26" t="str">
        <f>_xlfn.XLOOKUP(C356,礼包中转!$I$6:$I$23,礼包中转!$M$6:$M$23,"[]")</f>
        <v>[{"ItemId":50002,"Num":4800},{"ItemId":50004,"Num":500000},{"ItemId":50005,"Num":2500}]</v>
      </c>
    </row>
    <row r="357" spans="1:13" x14ac:dyDescent="0.15">
      <c r="A357" s="5">
        <f t="shared" ref="A357:A374" si="63">B357</f>
        <v>130130306</v>
      </c>
      <c r="B357" s="5">
        <f>B356+1</f>
        <v>130130306</v>
      </c>
      <c r="C357" s="5" t="s">
        <v>170</v>
      </c>
      <c r="D357" s="5" t="str">
        <f t="shared" ref="D357:D374" si="64">D338</f>
        <v>{"ConditionType":13,"Param":[30]}</v>
      </c>
      <c r="E357" s="5" t="str">
        <f>_xlfn.XLOOKUP(C357,礼包中转!$I$6:$I$23,礼包中转!$G$6:$G$23)</f>
        <v>[40,-1]</v>
      </c>
      <c r="F357" s="5">
        <f>_xlfn.XLOOKUP(C357,礼包中转!$I$6:$I$23,礼包中转!$E$6:$E$23)</f>
        <v>200</v>
      </c>
      <c r="G357" s="5" t="str">
        <f>_xlfn.XLOOKUP(C357,礼包中转!$I$6:$I$23,礼包中转!$D$6:$D$23)</f>
        <v>PushEverythingBagDesc1403</v>
      </c>
      <c r="H357" s="5" t="str">
        <f>_xlfn.XLOOKUP(C357,礼包中转!$I$6:$I$23,礼包中转!$F$6:$F$23)</f>
        <v>PushEverythingBag1403</v>
      </c>
      <c r="I357" s="5">
        <v>800</v>
      </c>
      <c r="J357" s="5">
        <f>60*60*2</f>
        <v>7200</v>
      </c>
      <c r="K357" s="5">
        <f>_xlfn.XLOOKUP(C357,礼包中转!$I$6:$I$23,礼包中转!$H$6:$H$23)</f>
        <v>1403</v>
      </c>
      <c r="L357" s="5" t="str">
        <f>_xlfn.XLOOKUP(C357,礼包中转!$I$6:$I$23,礼包中转!$L$6:$L$23,"[]")</f>
        <v>[{"ItemId":10004,"Num":65}]</v>
      </c>
      <c r="M357" s="26" t="str">
        <f>_xlfn.XLOOKUP(C357,礼包中转!$I$6:$I$23,礼包中转!$M$6:$M$23,"[]")</f>
        <v>[{"ItemId":50002,"Num":4800},{"ItemId":50004,"Num":500000},{"ItemId":50005,"Num":2500}]</v>
      </c>
    </row>
    <row r="358" spans="1:13" x14ac:dyDescent="0.15">
      <c r="A358" s="5">
        <f t="shared" si="63"/>
        <v>130130307</v>
      </c>
      <c r="B358" s="5">
        <f t="shared" ref="B358:B374" si="65">B357+1</f>
        <v>130130307</v>
      </c>
      <c r="C358" s="5" t="s">
        <v>152</v>
      </c>
      <c r="D358" s="5" t="str">
        <f t="shared" si="64"/>
        <v>{"ConditionType":13,"Param":[34]}</v>
      </c>
      <c r="E358" s="5" t="str">
        <f>_xlfn.XLOOKUP(C358,礼包中转!$I$6:$I$23,礼包中转!$G$6:$G$23)</f>
        <v>[40,-1]</v>
      </c>
      <c r="F358" s="5">
        <f>_xlfn.XLOOKUP(C358,礼包中转!$I$6:$I$23,礼包中转!$E$6:$E$23)</f>
        <v>200</v>
      </c>
      <c r="G358" s="5" t="str">
        <f>_xlfn.XLOOKUP(C358,礼包中转!$I$6:$I$23,礼包中转!$D$6:$D$23)</f>
        <v>PushEverythingBagDesc1403</v>
      </c>
      <c r="H358" s="5" t="str">
        <f>_xlfn.XLOOKUP(C358,礼包中转!$I$6:$I$23,礼包中转!$F$6:$F$23)</f>
        <v>PushEverythingBag1403</v>
      </c>
      <c r="I358" s="5">
        <v>800</v>
      </c>
      <c r="J358" s="5">
        <f t="shared" ref="J358:J374" si="66">60*60*2</f>
        <v>7200</v>
      </c>
      <c r="K358" s="5">
        <f>_xlfn.XLOOKUP(C358,礼包中转!$I$6:$I$23,礼包中转!$H$6:$H$23)</f>
        <v>1403</v>
      </c>
      <c r="L358" s="5" t="str">
        <f>_xlfn.XLOOKUP(C358,礼包中转!$I$6:$I$23,礼包中转!$L$6:$L$23,"[]")</f>
        <v>[{"ItemId":10004,"Num":65}]</v>
      </c>
      <c r="M358" s="26" t="str">
        <f>_xlfn.XLOOKUP(C358,礼包中转!$I$6:$I$23,礼包中转!$M$6:$M$23,"[]")</f>
        <v>[{"ItemId":50002,"Num":4800},{"ItemId":50004,"Num":500000},{"ItemId":50005,"Num":2500}]</v>
      </c>
    </row>
    <row r="359" spans="1:13" x14ac:dyDescent="0.15">
      <c r="A359" s="5">
        <f t="shared" si="63"/>
        <v>130130308</v>
      </c>
      <c r="B359" s="5">
        <f t="shared" si="65"/>
        <v>130130308</v>
      </c>
      <c r="C359" s="5" t="s">
        <v>152</v>
      </c>
      <c r="D359" s="5" t="str">
        <f t="shared" si="64"/>
        <v>{"ConditionType":13,"Param":[38]}</v>
      </c>
      <c r="E359" s="5" t="str">
        <f>_xlfn.XLOOKUP(C359,礼包中转!$I$6:$I$23,礼包中转!$G$6:$G$23)</f>
        <v>[40,-1]</v>
      </c>
      <c r="F359" s="5">
        <f>_xlfn.XLOOKUP(C359,礼包中转!$I$6:$I$23,礼包中转!$E$6:$E$23)</f>
        <v>200</v>
      </c>
      <c r="G359" s="5" t="str">
        <f>_xlfn.XLOOKUP(C359,礼包中转!$I$6:$I$23,礼包中转!$D$6:$D$23)</f>
        <v>PushEverythingBagDesc1403</v>
      </c>
      <c r="H359" s="5" t="str">
        <f>_xlfn.XLOOKUP(C359,礼包中转!$I$6:$I$23,礼包中转!$F$6:$F$23)</f>
        <v>PushEverythingBag1403</v>
      </c>
      <c r="I359" s="5">
        <v>800</v>
      </c>
      <c r="J359" s="5">
        <f t="shared" si="66"/>
        <v>7200</v>
      </c>
      <c r="K359" s="5">
        <f>_xlfn.XLOOKUP(C359,礼包中转!$I$6:$I$23,礼包中转!$H$6:$H$23)</f>
        <v>1403</v>
      </c>
      <c r="L359" s="5" t="str">
        <f>_xlfn.XLOOKUP(C359,礼包中转!$I$6:$I$23,礼包中转!$L$6:$L$23,"[]")</f>
        <v>[{"ItemId":10004,"Num":65}]</v>
      </c>
      <c r="M359" s="26" t="str">
        <f>_xlfn.XLOOKUP(C359,礼包中转!$I$6:$I$23,礼包中转!$M$6:$M$23,"[]")</f>
        <v>[{"ItemId":50002,"Num":4800},{"ItemId":50004,"Num":500000},{"ItemId":50005,"Num":2500}]</v>
      </c>
    </row>
    <row r="360" spans="1:13" x14ac:dyDescent="0.15">
      <c r="A360" s="5">
        <f t="shared" si="63"/>
        <v>130130309</v>
      </c>
      <c r="B360" s="5">
        <f t="shared" si="65"/>
        <v>130130309</v>
      </c>
      <c r="C360" s="5" t="s">
        <v>152</v>
      </c>
      <c r="D360" s="5" t="str">
        <f t="shared" si="64"/>
        <v>{"ConditionType":13,"Param":[42]}</v>
      </c>
      <c r="E360" s="5" t="str">
        <f>_xlfn.XLOOKUP(C360,礼包中转!$I$6:$I$23,礼包中转!$G$6:$G$23)</f>
        <v>[40,-1]</v>
      </c>
      <c r="F360" s="5">
        <f>_xlfn.XLOOKUP(C360,礼包中转!$I$6:$I$23,礼包中转!$E$6:$E$23)</f>
        <v>200</v>
      </c>
      <c r="G360" s="5" t="str">
        <f>_xlfn.XLOOKUP(C360,礼包中转!$I$6:$I$23,礼包中转!$D$6:$D$23)</f>
        <v>PushEverythingBagDesc1403</v>
      </c>
      <c r="H360" s="5" t="str">
        <f>_xlfn.XLOOKUP(C360,礼包中转!$I$6:$I$23,礼包中转!$F$6:$F$23)</f>
        <v>PushEverythingBag1403</v>
      </c>
      <c r="I360" s="5">
        <v>800</v>
      </c>
      <c r="J360" s="5">
        <f t="shared" si="66"/>
        <v>7200</v>
      </c>
      <c r="K360" s="5">
        <f>_xlfn.XLOOKUP(C360,礼包中转!$I$6:$I$23,礼包中转!$H$6:$H$23)</f>
        <v>1403</v>
      </c>
      <c r="L360" s="5" t="str">
        <f>_xlfn.XLOOKUP(C360,礼包中转!$I$6:$I$23,礼包中转!$L$6:$L$23,"[]")</f>
        <v>[{"ItemId":10004,"Num":65}]</v>
      </c>
      <c r="M360" s="26" t="str">
        <f>_xlfn.XLOOKUP(C360,礼包中转!$I$6:$I$23,礼包中转!$M$6:$M$23,"[]")</f>
        <v>[{"ItemId":50002,"Num":4800},{"ItemId":50004,"Num":500000},{"ItemId":50005,"Num":2500}]</v>
      </c>
    </row>
    <row r="361" spans="1:13" x14ac:dyDescent="0.15">
      <c r="A361" s="5">
        <f t="shared" si="63"/>
        <v>130130310</v>
      </c>
      <c r="B361" s="5">
        <f t="shared" si="65"/>
        <v>130130310</v>
      </c>
      <c r="C361" s="5" t="s">
        <v>152</v>
      </c>
      <c r="D361" s="5" t="str">
        <f t="shared" si="64"/>
        <v>{"ConditionType":13,"Param":[46]}</v>
      </c>
      <c r="E361" s="5" t="str">
        <f>_xlfn.XLOOKUP(C361,礼包中转!$I$6:$I$23,礼包中转!$G$6:$G$23)</f>
        <v>[40,-1]</v>
      </c>
      <c r="F361" s="5">
        <f>_xlfn.XLOOKUP(C361,礼包中转!$I$6:$I$23,礼包中转!$E$6:$E$23)</f>
        <v>200</v>
      </c>
      <c r="G361" s="5" t="str">
        <f>_xlfn.XLOOKUP(C361,礼包中转!$I$6:$I$23,礼包中转!$D$6:$D$23)</f>
        <v>PushEverythingBagDesc1403</v>
      </c>
      <c r="H361" s="5" t="str">
        <f>_xlfn.XLOOKUP(C361,礼包中转!$I$6:$I$23,礼包中转!$F$6:$F$23)</f>
        <v>PushEverythingBag1403</v>
      </c>
      <c r="I361" s="5">
        <v>800</v>
      </c>
      <c r="J361" s="5">
        <f t="shared" si="66"/>
        <v>7200</v>
      </c>
      <c r="K361" s="5">
        <f>_xlfn.XLOOKUP(C361,礼包中转!$I$6:$I$23,礼包中转!$H$6:$H$23)</f>
        <v>1403</v>
      </c>
      <c r="L361" s="5" t="str">
        <f>_xlfn.XLOOKUP(C361,礼包中转!$I$6:$I$23,礼包中转!$L$6:$L$23,"[]")</f>
        <v>[{"ItemId":10004,"Num":65}]</v>
      </c>
      <c r="M361" s="26" t="str">
        <f>_xlfn.XLOOKUP(C361,礼包中转!$I$6:$I$23,礼包中转!$M$6:$M$23,"[]")</f>
        <v>[{"ItemId":50002,"Num":4800},{"ItemId":50004,"Num":500000},{"ItemId":50005,"Num":2500}]</v>
      </c>
    </row>
    <row r="362" spans="1:13" x14ac:dyDescent="0.15">
      <c r="A362" s="5">
        <f t="shared" si="63"/>
        <v>130130311</v>
      </c>
      <c r="B362" s="5">
        <f t="shared" si="65"/>
        <v>130130311</v>
      </c>
      <c r="C362" s="5" t="s">
        <v>152</v>
      </c>
      <c r="D362" s="5" t="str">
        <f t="shared" si="64"/>
        <v>{"ConditionType":13,"Param":[50]}</v>
      </c>
      <c r="E362" s="5" t="str">
        <f>_xlfn.XLOOKUP(C362,礼包中转!$I$6:$I$23,礼包中转!$G$6:$G$23)</f>
        <v>[40,-1]</v>
      </c>
      <c r="F362" s="5">
        <f>_xlfn.XLOOKUP(C362,礼包中转!$I$6:$I$23,礼包中转!$E$6:$E$23)</f>
        <v>200</v>
      </c>
      <c r="G362" s="5" t="str">
        <f>_xlfn.XLOOKUP(C362,礼包中转!$I$6:$I$23,礼包中转!$D$6:$D$23)</f>
        <v>PushEverythingBagDesc1403</v>
      </c>
      <c r="H362" s="5" t="str">
        <f>_xlfn.XLOOKUP(C362,礼包中转!$I$6:$I$23,礼包中转!$F$6:$F$23)</f>
        <v>PushEverythingBag1403</v>
      </c>
      <c r="I362" s="5">
        <v>800</v>
      </c>
      <c r="J362" s="5">
        <f t="shared" si="66"/>
        <v>7200</v>
      </c>
      <c r="K362" s="5">
        <f>_xlfn.XLOOKUP(C362,礼包中转!$I$6:$I$23,礼包中转!$H$6:$H$23)</f>
        <v>1403</v>
      </c>
      <c r="L362" s="5" t="str">
        <f>_xlfn.XLOOKUP(C362,礼包中转!$I$6:$I$23,礼包中转!$L$6:$L$23,"[]")</f>
        <v>[{"ItemId":10004,"Num":65}]</v>
      </c>
      <c r="M362" s="26" t="str">
        <f>_xlfn.XLOOKUP(C362,礼包中转!$I$6:$I$23,礼包中转!$M$6:$M$23,"[]")</f>
        <v>[{"ItemId":50002,"Num":4800},{"ItemId":50004,"Num":500000},{"ItemId":50005,"Num":2500}]</v>
      </c>
    </row>
    <row r="363" spans="1:13" x14ac:dyDescent="0.15">
      <c r="A363" s="5">
        <f t="shared" si="63"/>
        <v>130130312</v>
      </c>
      <c r="B363" s="5">
        <f t="shared" si="65"/>
        <v>130130312</v>
      </c>
      <c r="C363" s="5" t="s">
        <v>152</v>
      </c>
      <c r="D363" s="5" t="str">
        <f t="shared" si="64"/>
        <v>{"ConditionType":13,"Param":[54]}</v>
      </c>
      <c r="E363" s="5" t="str">
        <f>_xlfn.XLOOKUP(C363,礼包中转!$I$6:$I$23,礼包中转!$G$6:$G$23)</f>
        <v>[40,-1]</v>
      </c>
      <c r="F363" s="5">
        <f>_xlfn.XLOOKUP(C363,礼包中转!$I$6:$I$23,礼包中转!$E$6:$E$23)</f>
        <v>200</v>
      </c>
      <c r="G363" s="5" t="str">
        <f>_xlfn.XLOOKUP(C363,礼包中转!$I$6:$I$23,礼包中转!$D$6:$D$23)</f>
        <v>PushEverythingBagDesc1403</v>
      </c>
      <c r="H363" s="5" t="str">
        <f>_xlfn.XLOOKUP(C363,礼包中转!$I$6:$I$23,礼包中转!$F$6:$F$23)</f>
        <v>PushEverythingBag1403</v>
      </c>
      <c r="I363" s="5">
        <v>800</v>
      </c>
      <c r="J363" s="5">
        <f t="shared" si="66"/>
        <v>7200</v>
      </c>
      <c r="K363" s="5">
        <f>_xlfn.XLOOKUP(C363,礼包中转!$I$6:$I$23,礼包中转!$H$6:$H$23)</f>
        <v>1403</v>
      </c>
      <c r="L363" s="5" t="str">
        <f>_xlfn.XLOOKUP(C363,礼包中转!$I$6:$I$23,礼包中转!$L$6:$L$23,"[]")</f>
        <v>[{"ItemId":10004,"Num":65}]</v>
      </c>
      <c r="M363" s="26" t="str">
        <f>_xlfn.XLOOKUP(C363,礼包中转!$I$6:$I$23,礼包中转!$M$6:$M$23,"[]")</f>
        <v>[{"ItemId":50002,"Num":4800},{"ItemId":50004,"Num":500000},{"ItemId":50005,"Num":2500}]</v>
      </c>
    </row>
    <row r="364" spans="1:13" x14ac:dyDescent="0.15">
      <c r="A364" s="5">
        <f t="shared" si="63"/>
        <v>130130313</v>
      </c>
      <c r="B364" s="5">
        <f t="shared" si="65"/>
        <v>130130313</v>
      </c>
      <c r="C364" s="5" t="s">
        <v>152</v>
      </c>
      <c r="D364" s="5" t="str">
        <f t="shared" si="64"/>
        <v>{"ConditionType":13,"Param":[58]}</v>
      </c>
      <c r="E364" s="5" t="str">
        <f>_xlfn.XLOOKUP(C364,礼包中转!$I$6:$I$23,礼包中转!$G$6:$G$23)</f>
        <v>[40,-1]</v>
      </c>
      <c r="F364" s="5">
        <f>_xlfn.XLOOKUP(C364,礼包中转!$I$6:$I$23,礼包中转!$E$6:$E$23)</f>
        <v>200</v>
      </c>
      <c r="G364" s="5" t="str">
        <f>_xlfn.XLOOKUP(C364,礼包中转!$I$6:$I$23,礼包中转!$D$6:$D$23)</f>
        <v>PushEverythingBagDesc1403</v>
      </c>
      <c r="H364" s="5" t="str">
        <f>_xlfn.XLOOKUP(C364,礼包中转!$I$6:$I$23,礼包中转!$F$6:$F$23)</f>
        <v>PushEverythingBag1403</v>
      </c>
      <c r="I364" s="5">
        <v>800</v>
      </c>
      <c r="J364" s="5">
        <f t="shared" si="66"/>
        <v>7200</v>
      </c>
      <c r="K364" s="5">
        <f>_xlfn.XLOOKUP(C364,礼包中转!$I$6:$I$23,礼包中转!$H$6:$H$23)</f>
        <v>1403</v>
      </c>
      <c r="L364" s="5" t="str">
        <f>_xlfn.XLOOKUP(C364,礼包中转!$I$6:$I$23,礼包中转!$L$6:$L$23,"[]")</f>
        <v>[{"ItemId":10004,"Num":65}]</v>
      </c>
      <c r="M364" s="26" t="str">
        <f>_xlfn.XLOOKUP(C364,礼包中转!$I$6:$I$23,礼包中转!$M$6:$M$23,"[]")</f>
        <v>[{"ItemId":50002,"Num":4800},{"ItemId":50004,"Num":500000},{"ItemId":50005,"Num":2500}]</v>
      </c>
    </row>
    <row r="365" spans="1:13" x14ac:dyDescent="0.15">
      <c r="A365" s="5">
        <f t="shared" si="63"/>
        <v>130130314</v>
      </c>
      <c r="B365" s="5">
        <f t="shared" si="65"/>
        <v>130130314</v>
      </c>
      <c r="C365" s="5" t="s">
        <v>152</v>
      </c>
      <c r="D365" s="5" t="str">
        <f t="shared" si="64"/>
        <v>{"ConditionType":13,"Param":[62]}</v>
      </c>
      <c r="E365" s="5" t="str">
        <f>_xlfn.XLOOKUP(C365,礼包中转!$I$6:$I$23,礼包中转!$G$6:$G$23)</f>
        <v>[40,-1]</v>
      </c>
      <c r="F365" s="5">
        <f>_xlfn.XLOOKUP(C365,礼包中转!$I$6:$I$23,礼包中转!$E$6:$E$23)</f>
        <v>200</v>
      </c>
      <c r="G365" s="5" t="str">
        <f>_xlfn.XLOOKUP(C365,礼包中转!$I$6:$I$23,礼包中转!$D$6:$D$23)</f>
        <v>PushEverythingBagDesc1403</v>
      </c>
      <c r="H365" s="5" t="str">
        <f>_xlfn.XLOOKUP(C365,礼包中转!$I$6:$I$23,礼包中转!$F$6:$F$23)</f>
        <v>PushEverythingBag1403</v>
      </c>
      <c r="I365" s="5">
        <v>800</v>
      </c>
      <c r="J365" s="5">
        <f t="shared" si="66"/>
        <v>7200</v>
      </c>
      <c r="K365" s="5">
        <f>_xlfn.XLOOKUP(C365,礼包中转!$I$6:$I$23,礼包中转!$H$6:$H$23)</f>
        <v>1403</v>
      </c>
      <c r="L365" s="5" t="str">
        <f>_xlfn.XLOOKUP(C365,礼包中转!$I$6:$I$23,礼包中转!$L$6:$L$23,"[]")</f>
        <v>[{"ItemId":10004,"Num":65}]</v>
      </c>
      <c r="M365" s="26" t="str">
        <f>_xlfn.XLOOKUP(C365,礼包中转!$I$6:$I$23,礼包中转!$M$6:$M$23,"[]")</f>
        <v>[{"ItemId":50002,"Num":4800},{"ItemId":50004,"Num":500000},{"ItemId":50005,"Num":2500}]</v>
      </c>
    </row>
    <row r="366" spans="1:13" x14ac:dyDescent="0.15">
      <c r="A366" s="5">
        <f t="shared" si="63"/>
        <v>130130315</v>
      </c>
      <c r="B366" s="5">
        <f t="shared" si="65"/>
        <v>130130315</v>
      </c>
      <c r="C366" s="5" t="s">
        <v>152</v>
      </c>
      <c r="D366" s="5" t="str">
        <f t="shared" si="64"/>
        <v>{"ConditionType":13,"Param":[66]}</v>
      </c>
      <c r="E366" s="5" t="str">
        <f>_xlfn.XLOOKUP(C366,礼包中转!$I$6:$I$23,礼包中转!$G$6:$G$23)</f>
        <v>[40,-1]</v>
      </c>
      <c r="F366" s="5">
        <f>_xlfn.XLOOKUP(C366,礼包中转!$I$6:$I$23,礼包中转!$E$6:$E$23)</f>
        <v>200</v>
      </c>
      <c r="G366" s="5" t="str">
        <f>_xlfn.XLOOKUP(C366,礼包中转!$I$6:$I$23,礼包中转!$D$6:$D$23)</f>
        <v>PushEverythingBagDesc1403</v>
      </c>
      <c r="H366" s="5" t="str">
        <f>_xlfn.XLOOKUP(C366,礼包中转!$I$6:$I$23,礼包中转!$F$6:$F$23)</f>
        <v>PushEverythingBag1403</v>
      </c>
      <c r="I366" s="5">
        <v>800</v>
      </c>
      <c r="J366" s="5">
        <f t="shared" si="66"/>
        <v>7200</v>
      </c>
      <c r="K366" s="5">
        <f>_xlfn.XLOOKUP(C366,礼包中转!$I$6:$I$23,礼包中转!$H$6:$H$23)</f>
        <v>1403</v>
      </c>
      <c r="L366" s="5" t="str">
        <f>_xlfn.XLOOKUP(C366,礼包中转!$I$6:$I$23,礼包中转!$L$6:$L$23,"[]")</f>
        <v>[{"ItemId":10004,"Num":65}]</v>
      </c>
      <c r="M366" s="26" t="str">
        <f>_xlfn.XLOOKUP(C366,礼包中转!$I$6:$I$23,礼包中转!$M$6:$M$23,"[]")</f>
        <v>[{"ItemId":50002,"Num":4800},{"ItemId":50004,"Num":500000},{"ItemId":50005,"Num":2500}]</v>
      </c>
    </row>
    <row r="367" spans="1:13" x14ac:dyDescent="0.15">
      <c r="A367" s="5">
        <f t="shared" si="63"/>
        <v>130130316</v>
      </c>
      <c r="B367" s="5">
        <f t="shared" si="65"/>
        <v>130130316</v>
      </c>
      <c r="C367" s="5" t="s">
        <v>152</v>
      </c>
      <c r="D367" s="5" t="str">
        <f t="shared" si="64"/>
        <v>{"ConditionType":13,"Param":[70]}</v>
      </c>
      <c r="E367" s="5" t="str">
        <f>_xlfn.XLOOKUP(C367,礼包中转!$I$6:$I$23,礼包中转!$G$6:$G$23)</f>
        <v>[40,-1]</v>
      </c>
      <c r="F367" s="5">
        <f>_xlfn.XLOOKUP(C367,礼包中转!$I$6:$I$23,礼包中转!$E$6:$E$23)</f>
        <v>200</v>
      </c>
      <c r="G367" s="5" t="str">
        <f>_xlfn.XLOOKUP(C367,礼包中转!$I$6:$I$23,礼包中转!$D$6:$D$23)</f>
        <v>PushEverythingBagDesc1403</v>
      </c>
      <c r="H367" s="5" t="str">
        <f>_xlfn.XLOOKUP(C367,礼包中转!$I$6:$I$23,礼包中转!$F$6:$F$23)</f>
        <v>PushEverythingBag1403</v>
      </c>
      <c r="I367" s="5">
        <v>800</v>
      </c>
      <c r="J367" s="5">
        <f t="shared" si="66"/>
        <v>7200</v>
      </c>
      <c r="K367" s="5">
        <f>_xlfn.XLOOKUP(C367,礼包中转!$I$6:$I$23,礼包中转!$H$6:$H$23)</f>
        <v>1403</v>
      </c>
      <c r="L367" s="5" t="str">
        <f>_xlfn.XLOOKUP(C367,礼包中转!$I$6:$I$23,礼包中转!$L$6:$L$23,"[]")</f>
        <v>[{"ItemId":10004,"Num":65}]</v>
      </c>
      <c r="M367" s="26" t="str">
        <f>_xlfn.XLOOKUP(C367,礼包中转!$I$6:$I$23,礼包中转!$M$6:$M$23,"[]")</f>
        <v>[{"ItemId":50002,"Num":4800},{"ItemId":50004,"Num":500000},{"ItemId":50005,"Num":2500}]</v>
      </c>
    </row>
    <row r="368" spans="1:13" x14ac:dyDescent="0.15">
      <c r="A368" s="5">
        <f t="shared" si="63"/>
        <v>130130317</v>
      </c>
      <c r="B368" s="5">
        <f t="shared" si="65"/>
        <v>130130317</v>
      </c>
      <c r="C368" s="5" t="s">
        <v>152</v>
      </c>
      <c r="D368" s="5" t="str">
        <f t="shared" si="64"/>
        <v>{"ConditionType":13,"Param":[74]}</v>
      </c>
      <c r="E368" s="5" t="str">
        <f>_xlfn.XLOOKUP(C368,礼包中转!$I$6:$I$23,礼包中转!$G$6:$G$23)</f>
        <v>[40,-1]</v>
      </c>
      <c r="F368" s="5">
        <f>_xlfn.XLOOKUP(C368,礼包中转!$I$6:$I$23,礼包中转!$E$6:$E$23)</f>
        <v>200</v>
      </c>
      <c r="G368" s="5" t="str">
        <f>_xlfn.XLOOKUP(C368,礼包中转!$I$6:$I$23,礼包中转!$D$6:$D$23)</f>
        <v>PushEverythingBagDesc1403</v>
      </c>
      <c r="H368" s="5" t="str">
        <f>_xlfn.XLOOKUP(C368,礼包中转!$I$6:$I$23,礼包中转!$F$6:$F$23)</f>
        <v>PushEverythingBag1403</v>
      </c>
      <c r="I368" s="5">
        <v>800</v>
      </c>
      <c r="J368" s="5">
        <f t="shared" si="66"/>
        <v>7200</v>
      </c>
      <c r="K368" s="5">
        <f>_xlfn.XLOOKUP(C368,礼包中转!$I$6:$I$23,礼包中转!$H$6:$H$23)</f>
        <v>1403</v>
      </c>
      <c r="L368" s="5" t="str">
        <f>_xlfn.XLOOKUP(C368,礼包中转!$I$6:$I$23,礼包中转!$L$6:$L$23,"[]")</f>
        <v>[{"ItemId":10004,"Num":65}]</v>
      </c>
      <c r="M368" s="26" t="str">
        <f>_xlfn.XLOOKUP(C368,礼包中转!$I$6:$I$23,礼包中转!$M$6:$M$23,"[]")</f>
        <v>[{"ItemId":50002,"Num":4800},{"ItemId":50004,"Num":500000},{"ItemId":50005,"Num":2500}]</v>
      </c>
    </row>
    <row r="369" spans="1:13" x14ac:dyDescent="0.15">
      <c r="A369" s="5">
        <f t="shared" si="63"/>
        <v>130130318</v>
      </c>
      <c r="B369" s="5">
        <f t="shared" si="65"/>
        <v>130130318</v>
      </c>
      <c r="C369" s="5" t="s">
        <v>152</v>
      </c>
      <c r="D369" s="5" t="str">
        <f t="shared" si="64"/>
        <v>{"ConditionType":13,"Param":[78]}</v>
      </c>
      <c r="E369" s="5" t="str">
        <f>_xlfn.XLOOKUP(C369,礼包中转!$I$6:$I$23,礼包中转!$G$6:$G$23)</f>
        <v>[40,-1]</v>
      </c>
      <c r="F369" s="5">
        <f>_xlfn.XLOOKUP(C369,礼包中转!$I$6:$I$23,礼包中转!$E$6:$E$23)</f>
        <v>200</v>
      </c>
      <c r="G369" s="5" t="str">
        <f>_xlfn.XLOOKUP(C369,礼包中转!$I$6:$I$23,礼包中转!$D$6:$D$23)</f>
        <v>PushEverythingBagDesc1403</v>
      </c>
      <c r="H369" s="5" t="str">
        <f>_xlfn.XLOOKUP(C369,礼包中转!$I$6:$I$23,礼包中转!$F$6:$F$23)</f>
        <v>PushEverythingBag1403</v>
      </c>
      <c r="I369" s="5">
        <v>800</v>
      </c>
      <c r="J369" s="5">
        <f t="shared" si="66"/>
        <v>7200</v>
      </c>
      <c r="K369" s="5">
        <f>_xlfn.XLOOKUP(C369,礼包中转!$I$6:$I$23,礼包中转!$H$6:$H$23)</f>
        <v>1403</v>
      </c>
      <c r="L369" s="5" t="str">
        <f>_xlfn.XLOOKUP(C369,礼包中转!$I$6:$I$23,礼包中转!$L$6:$L$23,"[]")</f>
        <v>[{"ItemId":10004,"Num":65}]</v>
      </c>
      <c r="M369" s="26" t="str">
        <f>_xlfn.XLOOKUP(C369,礼包中转!$I$6:$I$23,礼包中转!$M$6:$M$23,"[]")</f>
        <v>[{"ItemId":50002,"Num":4800},{"ItemId":50004,"Num":500000},{"ItemId":50005,"Num":2500}]</v>
      </c>
    </row>
    <row r="370" spans="1:13" x14ac:dyDescent="0.15">
      <c r="A370" s="5">
        <f t="shared" si="63"/>
        <v>130130319</v>
      </c>
      <c r="B370" s="5">
        <f t="shared" si="65"/>
        <v>130130319</v>
      </c>
      <c r="C370" s="5" t="s">
        <v>152</v>
      </c>
      <c r="D370" s="5" t="str">
        <f t="shared" si="64"/>
        <v>{"ConditionType":13,"Param":[82]}</v>
      </c>
      <c r="E370" s="5" t="str">
        <f>_xlfn.XLOOKUP(C370,礼包中转!$I$6:$I$23,礼包中转!$G$6:$G$23)</f>
        <v>[40,-1]</v>
      </c>
      <c r="F370" s="5">
        <f>_xlfn.XLOOKUP(C370,礼包中转!$I$6:$I$23,礼包中转!$E$6:$E$23)</f>
        <v>200</v>
      </c>
      <c r="G370" s="5" t="str">
        <f>_xlfn.XLOOKUP(C370,礼包中转!$I$6:$I$23,礼包中转!$D$6:$D$23)</f>
        <v>PushEverythingBagDesc1403</v>
      </c>
      <c r="H370" s="5" t="str">
        <f>_xlfn.XLOOKUP(C370,礼包中转!$I$6:$I$23,礼包中转!$F$6:$F$23)</f>
        <v>PushEverythingBag1403</v>
      </c>
      <c r="I370" s="5">
        <v>800</v>
      </c>
      <c r="J370" s="5">
        <f t="shared" si="66"/>
        <v>7200</v>
      </c>
      <c r="K370" s="5">
        <f>_xlfn.XLOOKUP(C370,礼包中转!$I$6:$I$23,礼包中转!$H$6:$H$23)</f>
        <v>1403</v>
      </c>
      <c r="L370" s="5" t="str">
        <f>_xlfn.XLOOKUP(C370,礼包中转!$I$6:$I$23,礼包中转!$L$6:$L$23,"[]")</f>
        <v>[{"ItemId":10004,"Num":65}]</v>
      </c>
      <c r="M370" s="26" t="str">
        <f>_xlfn.XLOOKUP(C370,礼包中转!$I$6:$I$23,礼包中转!$M$6:$M$23,"[]")</f>
        <v>[{"ItemId":50002,"Num":4800},{"ItemId":50004,"Num":500000},{"ItemId":50005,"Num":2500}]</v>
      </c>
    </row>
    <row r="371" spans="1:13" x14ac:dyDescent="0.15">
      <c r="A371" s="5">
        <f t="shared" si="63"/>
        <v>130130320</v>
      </c>
      <c r="B371" s="5">
        <f t="shared" si="65"/>
        <v>130130320</v>
      </c>
      <c r="C371" s="5" t="s">
        <v>152</v>
      </c>
      <c r="D371" s="5" t="str">
        <f t="shared" si="64"/>
        <v>{"ConditionType":13,"Param":[86]}</v>
      </c>
      <c r="E371" s="5" t="str">
        <f>_xlfn.XLOOKUP(C371,礼包中转!$I$6:$I$23,礼包中转!$G$6:$G$23)</f>
        <v>[40,-1]</v>
      </c>
      <c r="F371" s="5">
        <f>_xlfn.XLOOKUP(C371,礼包中转!$I$6:$I$23,礼包中转!$E$6:$E$23)</f>
        <v>200</v>
      </c>
      <c r="G371" s="5" t="str">
        <f>_xlfn.XLOOKUP(C371,礼包中转!$I$6:$I$23,礼包中转!$D$6:$D$23)</f>
        <v>PushEverythingBagDesc1403</v>
      </c>
      <c r="H371" s="5" t="str">
        <f>_xlfn.XLOOKUP(C371,礼包中转!$I$6:$I$23,礼包中转!$F$6:$F$23)</f>
        <v>PushEverythingBag1403</v>
      </c>
      <c r="I371" s="5">
        <v>800</v>
      </c>
      <c r="J371" s="5">
        <f t="shared" si="66"/>
        <v>7200</v>
      </c>
      <c r="K371" s="5">
        <f>_xlfn.XLOOKUP(C371,礼包中转!$I$6:$I$23,礼包中转!$H$6:$H$23)</f>
        <v>1403</v>
      </c>
      <c r="L371" s="5" t="str">
        <f>_xlfn.XLOOKUP(C371,礼包中转!$I$6:$I$23,礼包中转!$L$6:$L$23,"[]")</f>
        <v>[{"ItemId":10004,"Num":65}]</v>
      </c>
      <c r="M371" s="26" t="str">
        <f>_xlfn.XLOOKUP(C371,礼包中转!$I$6:$I$23,礼包中转!$M$6:$M$23,"[]")</f>
        <v>[{"ItemId":50002,"Num":4800},{"ItemId":50004,"Num":500000},{"ItemId":50005,"Num":2500}]</v>
      </c>
    </row>
    <row r="372" spans="1:13" x14ac:dyDescent="0.15">
      <c r="A372" s="5">
        <f t="shared" si="63"/>
        <v>130130321</v>
      </c>
      <c r="B372" s="5">
        <f t="shared" si="65"/>
        <v>130130321</v>
      </c>
      <c r="C372" s="5" t="s">
        <v>152</v>
      </c>
      <c r="D372" s="5" t="str">
        <f t="shared" si="64"/>
        <v>{"ConditionType":13,"Param":[90]}</v>
      </c>
      <c r="E372" s="5" t="str">
        <f>_xlfn.XLOOKUP(C372,礼包中转!$I$6:$I$23,礼包中转!$G$6:$G$23)</f>
        <v>[40,-1]</v>
      </c>
      <c r="F372" s="5">
        <f>_xlfn.XLOOKUP(C372,礼包中转!$I$6:$I$23,礼包中转!$E$6:$E$23)</f>
        <v>200</v>
      </c>
      <c r="G372" s="5" t="str">
        <f>_xlfn.XLOOKUP(C372,礼包中转!$I$6:$I$23,礼包中转!$D$6:$D$23)</f>
        <v>PushEverythingBagDesc1403</v>
      </c>
      <c r="H372" s="5" t="str">
        <f>_xlfn.XLOOKUP(C372,礼包中转!$I$6:$I$23,礼包中转!$F$6:$F$23)</f>
        <v>PushEverythingBag1403</v>
      </c>
      <c r="I372" s="5">
        <v>800</v>
      </c>
      <c r="J372" s="5">
        <f t="shared" si="66"/>
        <v>7200</v>
      </c>
      <c r="K372" s="5">
        <f>_xlfn.XLOOKUP(C372,礼包中转!$I$6:$I$23,礼包中转!$H$6:$H$23)</f>
        <v>1403</v>
      </c>
      <c r="L372" s="5" t="str">
        <f>_xlfn.XLOOKUP(C372,礼包中转!$I$6:$I$23,礼包中转!$L$6:$L$23,"[]")</f>
        <v>[{"ItemId":10004,"Num":65}]</v>
      </c>
      <c r="M372" s="26" t="str">
        <f>_xlfn.XLOOKUP(C372,礼包中转!$I$6:$I$23,礼包中转!$M$6:$M$23,"[]")</f>
        <v>[{"ItemId":50002,"Num":4800},{"ItemId":50004,"Num":500000},{"ItemId":50005,"Num":2500}]</v>
      </c>
    </row>
    <row r="373" spans="1:13" x14ac:dyDescent="0.15">
      <c r="A373" s="5">
        <f t="shared" si="63"/>
        <v>130130322</v>
      </c>
      <c r="B373" s="5">
        <f t="shared" si="65"/>
        <v>130130322</v>
      </c>
      <c r="C373" s="5" t="s">
        <v>152</v>
      </c>
      <c r="D373" s="5" t="str">
        <f t="shared" si="64"/>
        <v>{"ConditionType":13,"Param":[94]}</v>
      </c>
      <c r="E373" s="5" t="str">
        <f>_xlfn.XLOOKUP(C373,礼包中转!$I$6:$I$23,礼包中转!$G$6:$G$23)</f>
        <v>[40,-1]</v>
      </c>
      <c r="F373" s="5">
        <f>_xlfn.XLOOKUP(C373,礼包中转!$I$6:$I$23,礼包中转!$E$6:$E$23)</f>
        <v>200</v>
      </c>
      <c r="G373" s="5" t="str">
        <f>_xlfn.XLOOKUP(C373,礼包中转!$I$6:$I$23,礼包中转!$D$6:$D$23)</f>
        <v>PushEverythingBagDesc1403</v>
      </c>
      <c r="H373" s="5" t="str">
        <f>_xlfn.XLOOKUP(C373,礼包中转!$I$6:$I$23,礼包中转!$F$6:$F$23)</f>
        <v>PushEverythingBag1403</v>
      </c>
      <c r="I373" s="5">
        <v>800</v>
      </c>
      <c r="J373" s="5">
        <f t="shared" si="66"/>
        <v>7200</v>
      </c>
      <c r="K373" s="5">
        <f>_xlfn.XLOOKUP(C373,礼包中转!$I$6:$I$23,礼包中转!$H$6:$H$23)</f>
        <v>1403</v>
      </c>
      <c r="L373" s="5" t="str">
        <f>_xlfn.XLOOKUP(C373,礼包中转!$I$6:$I$23,礼包中转!$L$6:$L$23,"[]")</f>
        <v>[{"ItemId":10004,"Num":65}]</v>
      </c>
      <c r="M373" s="26" t="str">
        <f>_xlfn.XLOOKUP(C373,礼包中转!$I$6:$I$23,礼包中转!$M$6:$M$23,"[]")</f>
        <v>[{"ItemId":50002,"Num":4800},{"ItemId":50004,"Num":500000},{"ItemId":50005,"Num":2500}]</v>
      </c>
    </row>
    <row r="374" spans="1:13" x14ac:dyDescent="0.15">
      <c r="A374" s="5">
        <f t="shared" si="63"/>
        <v>130130323</v>
      </c>
      <c r="B374" s="5">
        <f t="shared" si="65"/>
        <v>130130323</v>
      </c>
      <c r="C374" s="5" t="s">
        <v>152</v>
      </c>
      <c r="D374" s="5" t="str">
        <f t="shared" si="64"/>
        <v>{"ConditionType":13,"Param":[98]}</v>
      </c>
      <c r="E374" s="5" t="str">
        <f>_xlfn.XLOOKUP(C374,礼包中转!$I$6:$I$23,礼包中转!$G$6:$G$23)</f>
        <v>[40,-1]</v>
      </c>
      <c r="F374" s="5">
        <f>_xlfn.XLOOKUP(C374,礼包中转!$I$6:$I$23,礼包中转!$E$6:$E$23)</f>
        <v>200</v>
      </c>
      <c r="G374" s="5" t="str">
        <f>_xlfn.XLOOKUP(C374,礼包中转!$I$6:$I$23,礼包中转!$D$6:$D$23)</f>
        <v>PushEverythingBagDesc1403</v>
      </c>
      <c r="H374" s="5" t="str">
        <f>_xlfn.XLOOKUP(C374,礼包中转!$I$6:$I$23,礼包中转!$F$6:$F$23)</f>
        <v>PushEverythingBag1403</v>
      </c>
      <c r="I374" s="5">
        <v>800</v>
      </c>
      <c r="J374" s="5">
        <f t="shared" si="66"/>
        <v>7200</v>
      </c>
      <c r="K374" s="5">
        <f>_xlfn.XLOOKUP(C374,礼包中转!$I$6:$I$23,礼包中转!$H$6:$H$23)</f>
        <v>1403</v>
      </c>
      <c r="L374" s="5" t="str">
        <f>_xlfn.XLOOKUP(C374,礼包中转!$I$6:$I$23,礼包中转!$L$6:$L$23,"[]")</f>
        <v>[{"ItemId":10004,"Num":65}]</v>
      </c>
      <c r="M374" s="26" t="str">
        <f>_xlfn.XLOOKUP(C374,礼包中转!$I$6:$I$23,礼包中转!$M$6:$M$23,"[]")</f>
        <v>[{"ItemId":50002,"Num":4800},{"ItemId":50004,"Num":500000},{"ItemId":50005,"Num":2500}]</v>
      </c>
    </row>
    <row r="375" spans="1:13" x14ac:dyDescent="0.15">
      <c r="A375" s="11" t="s">
        <v>205</v>
      </c>
      <c r="B375" s="10"/>
      <c r="C375" s="10"/>
      <c r="D375" s="10"/>
      <c r="E375" s="10"/>
      <c r="F375" s="10"/>
      <c r="G375" s="10"/>
      <c r="H375" s="10"/>
      <c r="I375" s="10"/>
      <c r="J375" s="4"/>
      <c r="K375" s="4"/>
      <c r="L375" s="4"/>
      <c r="M375" s="4"/>
    </row>
    <row r="376" spans="1:13" x14ac:dyDescent="0.15">
      <c r="A376" s="11" t="s">
        <v>206</v>
      </c>
      <c r="B376" s="10"/>
      <c r="C376" s="10"/>
      <c r="D376" s="10"/>
      <c r="E376" s="10"/>
      <c r="F376" s="10"/>
      <c r="G376" s="10"/>
      <c r="H376" s="10"/>
      <c r="I376" s="10"/>
      <c r="J376" s="4"/>
      <c r="K376" s="4"/>
      <c r="L376" s="4"/>
      <c r="M376" s="4"/>
    </row>
    <row r="377" spans="1:13" x14ac:dyDescent="0.15">
      <c r="A377" s="5">
        <f>B377</f>
        <v>100130101</v>
      </c>
      <c r="B377" s="5">
        <f>10*10000000+K377*100+1</f>
        <v>100130101</v>
      </c>
      <c r="C377" s="5" t="s">
        <v>149</v>
      </c>
      <c r="D377" s="5" t="str">
        <f>条件中转!R258</f>
        <v>{"ConditionType":10,"Param":[50]}</v>
      </c>
      <c r="E377" s="5" t="str">
        <f>_xlfn.XLOOKUP(C377,礼包中转!$I$6:$I$23,礼包中转!$G$6:$G$23)</f>
        <v>[0,40]</v>
      </c>
      <c r="F377" s="5">
        <f>_xlfn.XLOOKUP(C377,礼包中转!$I$6:$I$23,礼包中转!$E$6:$E$23)</f>
        <v>100</v>
      </c>
      <c r="G377" s="5" t="str">
        <f>_xlfn.XLOOKUP(C377,礼包中转!$I$6:$I$23,礼包中转!$D$6:$D$23)</f>
        <v>PushEverythingBagDesc1301</v>
      </c>
      <c r="H377" s="5" t="str">
        <f>_xlfn.XLOOKUP(C377,礼包中转!$I$6:$I$23,礼包中转!$F$6:$F$23)</f>
        <v>PushEverythingBag1301</v>
      </c>
      <c r="I377" s="5">
        <v>800</v>
      </c>
      <c r="J377" s="5">
        <f>60*60*2</f>
        <v>7200</v>
      </c>
      <c r="K377" s="5">
        <f>_xlfn.XLOOKUP(C377,礼包中转!$I$6:$I$23,礼包中转!$H$6:$H$23)</f>
        <v>1301</v>
      </c>
      <c r="L377" s="5" t="str">
        <f>_xlfn.XLOOKUP(C377,礼包中转!$I$6:$I$23,礼包中转!$L$6:$L$23,"[]")</f>
        <v>[{"ItemId":10002,"Num":10}]</v>
      </c>
      <c r="M377" s="26" t="str">
        <f>_xlfn.XLOOKUP(C377,礼包中转!$I$6:$I$23,礼包中转!$M$6:$M$23,"[]")</f>
        <v>[{"ItemId":20002,"Num":60},{"ItemId":50002,"Num":1200},{"ItemId":50004,"Num":100000},{"ItemId":50005,"Num":570}]</v>
      </c>
    </row>
    <row r="378" spans="1:13" x14ac:dyDescent="0.15">
      <c r="A378" s="5">
        <f>B378</f>
        <v>100130301</v>
      </c>
      <c r="B378" s="5">
        <f>10*10000000+K378*100+1</f>
        <v>100130301</v>
      </c>
      <c r="C378" s="5" t="s">
        <v>168</v>
      </c>
      <c r="D378" s="5" t="str">
        <f>D377</f>
        <v>{"ConditionType":10,"Param":[50]}</v>
      </c>
      <c r="E378" s="5" t="str">
        <f>_xlfn.XLOOKUP(C378,礼包中转!$I$6:$I$23,礼包中转!$G$6:$G$23)</f>
        <v>[40,-1]</v>
      </c>
      <c r="F378" s="5">
        <f>_xlfn.XLOOKUP(C378,礼包中转!$I$6:$I$23,礼包中转!$E$6:$E$23)</f>
        <v>100</v>
      </c>
      <c r="G378" s="5" t="str">
        <f>_xlfn.XLOOKUP(C378,礼包中转!$I$6:$I$23,礼包中转!$D$6:$D$23)</f>
        <v>PushEverythingBagDesc1303</v>
      </c>
      <c r="H378" s="5" t="str">
        <f>_xlfn.XLOOKUP(C378,礼包中转!$I$6:$I$23,礼包中转!$F$6:$F$23)</f>
        <v>PushEverythingBag1303</v>
      </c>
      <c r="I378" s="5">
        <v>800</v>
      </c>
      <c r="J378" s="5">
        <f>60*60*2</f>
        <v>7200</v>
      </c>
      <c r="K378" s="5">
        <f>_xlfn.XLOOKUP(C378,礼包中转!$I$6:$I$23,礼包中转!$H$6:$H$23)</f>
        <v>1303</v>
      </c>
      <c r="L378" s="5" t="str">
        <f>_xlfn.XLOOKUP(C378,礼包中转!$I$6:$I$23,礼包中转!$L$6:$L$23,"[]")</f>
        <v>[{"ItemId":10002,"Num":75}]</v>
      </c>
      <c r="M378" s="26" t="str">
        <f>_xlfn.XLOOKUP(C378,礼包中转!$I$6:$I$23,礼包中转!$M$6:$M$23,"[]")</f>
        <v>[{"ItemId":30005,"Num":150},{"ItemId":50002,"Num":5400},{"ItemId":50004,"Num":500000},{"ItemId":50005,"Num":2500}]</v>
      </c>
    </row>
    <row r="379" spans="1:13" x14ac:dyDescent="0.15">
      <c r="A379" s="11" t="s">
        <v>207</v>
      </c>
      <c r="B379" s="10"/>
      <c r="C379" s="10"/>
      <c r="D379" s="10"/>
      <c r="E379" s="10"/>
      <c r="F379" s="10"/>
      <c r="G379" s="10"/>
      <c r="H379" s="10"/>
      <c r="I379" s="10"/>
      <c r="J379" s="4"/>
      <c r="K379" s="4"/>
      <c r="L379" s="4"/>
      <c r="M379" s="4"/>
    </row>
    <row r="380" spans="1:13" x14ac:dyDescent="0.15">
      <c r="A380" s="5">
        <f t="shared" ref="A380:A397" si="67">B380</f>
        <v>100140101</v>
      </c>
      <c r="B380" s="5">
        <f>10*10000000+K380*100+1</f>
        <v>100140101</v>
      </c>
      <c r="C380" s="5" t="s">
        <v>150</v>
      </c>
      <c r="D380" s="5" t="str">
        <f>条件中转!R259</f>
        <v>{"ConditionType":10,"Param":[150]}</v>
      </c>
      <c r="E380" s="5" t="str">
        <f>_xlfn.XLOOKUP(C380,礼包中转!$I$6:$I$23,礼包中转!$G$6:$G$23)</f>
        <v>[0,19]</v>
      </c>
      <c r="F380" s="5">
        <f>_xlfn.XLOOKUP(C380,礼包中转!$I$6:$I$23,礼包中转!$E$6:$E$23)</f>
        <v>200</v>
      </c>
      <c r="G380" s="5" t="str">
        <f>_xlfn.XLOOKUP(C380,礼包中转!$I$6:$I$23,礼包中转!$D$6:$D$23)</f>
        <v>PushEverythingBagDesc1401</v>
      </c>
      <c r="H380" s="5" t="str">
        <f>_xlfn.XLOOKUP(C380,礼包中转!$I$6:$I$23,礼包中转!$F$6:$F$23)</f>
        <v>PushEverythingBag1401</v>
      </c>
      <c r="I380" s="5">
        <v>800</v>
      </c>
      <c r="J380" s="5">
        <f t="shared" ref="J380:J397" si="68">60*60*2</f>
        <v>7200</v>
      </c>
      <c r="K380" s="5">
        <f>_xlfn.XLOOKUP(C380,礼包中转!$I$6:$I$23,礼包中转!$H$6:$H$23)</f>
        <v>1401</v>
      </c>
      <c r="L380" s="5" t="str">
        <f>_xlfn.XLOOKUP(C380,礼包中转!$I$6:$I$23,礼包中转!$L$6:$L$23,"[]")</f>
        <v>[{"ItemId":10004,"Num":15}]</v>
      </c>
      <c r="M380" s="26" t="str">
        <f>_xlfn.XLOOKUP(C380,礼包中转!$I$6:$I$23,礼包中转!$M$6:$M$23,"[]")</f>
        <v>[{"ItemId":50002,"Num":900},{"ItemId":50004,"Num":100000},{"ItemId":50005,"Num":570}]</v>
      </c>
    </row>
    <row r="381" spans="1:13" x14ac:dyDescent="0.15">
      <c r="A381" s="5">
        <f t="shared" si="67"/>
        <v>100140102</v>
      </c>
      <c r="B381" s="5">
        <f t="shared" ref="B381:B388" si="69">B380+1</f>
        <v>100140102</v>
      </c>
      <c r="C381" s="5" t="s">
        <v>150</v>
      </c>
      <c r="D381" s="5" t="str">
        <f>条件中转!R260</f>
        <v>{"ConditionType":10,"Param":[300]}</v>
      </c>
      <c r="E381" s="5" t="str">
        <f>_xlfn.XLOOKUP(C381,礼包中转!$I$6:$I$23,礼包中转!$G$6:$G$23)</f>
        <v>[0,19]</v>
      </c>
      <c r="F381" s="5">
        <f>_xlfn.XLOOKUP(C381,礼包中转!$I$6:$I$23,礼包中转!$E$6:$E$23)</f>
        <v>200</v>
      </c>
      <c r="G381" s="5" t="str">
        <f>_xlfn.XLOOKUP(C381,礼包中转!$I$6:$I$23,礼包中转!$D$6:$D$23)</f>
        <v>PushEverythingBagDesc1401</v>
      </c>
      <c r="H381" s="5" t="str">
        <f>_xlfn.XLOOKUP(C381,礼包中转!$I$6:$I$23,礼包中转!$F$6:$F$23)</f>
        <v>PushEverythingBag1401</v>
      </c>
      <c r="I381" s="5">
        <v>800</v>
      </c>
      <c r="J381" s="5">
        <f t="shared" si="68"/>
        <v>7200</v>
      </c>
      <c r="K381" s="5">
        <f>_xlfn.XLOOKUP(C381,礼包中转!$I$6:$I$23,礼包中转!$H$6:$H$23)</f>
        <v>1401</v>
      </c>
      <c r="L381" s="5" t="str">
        <f>_xlfn.XLOOKUP(C381,礼包中转!$I$6:$I$23,礼包中转!$L$6:$L$23,"[]")</f>
        <v>[{"ItemId":10004,"Num":15}]</v>
      </c>
      <c r="M381" s="26" t="str">
        <f>_xlfn.XLOOKUP(C381,礼包中转!$I$6:$I$23,礼包中转!$M$6:$M$23,"[]")</f>
        <v>[{"ItemId":50002,"Num":900},{"ItemId":50004,"Num":100000},{"ItemId":50005,"Num":570}]</v>
      </c>
    </row>
    <row r="382" spans="1:13" x14ac:dyDescent="0.15">
      <c r="A382" s="5">
        <f t="shared" si="67"/>
        <v>100140103</v>
      </c>
      <c r="B382" s="5">
        <f t="shared" si="69"/>
        <v>100140103</v>
      </c>
      <c r="C382" s="5" t="s">
        <v>176</v>
      </c>
      <c r="D382" s="5" t="str">
        <f>条件中转!R261</f>
        <v>{"ConditionType":10,"Param":[400]}</v>
      </c>
      <c r="E382" s="5" t="str">
        <f>_xlfn.XLOOKUP(C382,礼包中转!$I$6:$I$23,礼包中转!$G$6:$G$23)</f>
        <v>[0,19]</v>
      </c>
      <c r="F382" s="5">
        <f>_xlfn.XLOOKUP(C382,礼包中转!$I$6:$I$23,礼包中转!$E$6:$E$23)</f>
        <v>200</v>
      </c>
      <c r="G382" s="5" t="str">
        <f>_xlfn.XLOOKUP(C382,礼包中转!$I$6:$I$23,礼包中转!$D$6:$D$23)</f>
        <v>PushEverythingBagDesc1401</v>
      </c>
      <c r="H382" s="5" t="str">
        <f>_xlfn.XLOOKUP(C382,礼包中转!$I$6:$I$23,礼包中转!$F$6:$F$23)</f>
        <v>PushEverythingBag1401</v>
      </c>
      <c r="I382" s="5">
        <v>800</v>
      </c>
      <c r="J382" s="5">
        <f t="shared" si="68"/>
        <v>7200</v>
      </c>
      <c r="K382" s="5">
        <f>_xlfn.XLOOKUP(C382,礼包中转!$I$6:$I$23,礼包中转!$H$6:$H$23)</f>
        <v>1401</v>
      </c>
      <c r="L382" s="5" t="str">
        <f>_xlfn.XLOOKUP(C382,礼包中转!$I$6:$I$23,礼包中转!$L$6:$L$23,"[]")</f>
        <v>[{"ItemId":10004,"Num":15}]</v>
      </c>
      <c r="M382" s="26" t="str">
        <f>_xlfn.XLOOKUP(C382,礼包中转!$I$6:$I$23,礼包中转!$M$6:$M$23,"[]")</f>
        <v>[{"ItemId":50002,"Num":900},{"ItemId":50004,"Num":100000},{"ItemId":50005,"Num":570}]</v>
      </c>
    </row>
    <row r="383" spans="1:13" x14ac:dyDescent="0.15">
      <c r="A383" s="5">
        <f t="shared" si="67"/>
        <v>100140104</v>
      </c>
      <c r="B383" s="5">
        <f t="shared" si="69"/>
        <v>100140104</v>
      </c>
      <c r="C383" s="5" t="s">
        <v>176</v>
      </c>
      <c r="D383" s="5" t="str">
        <f>条件中转!R262</f>
        <v>{"ConditionType":10,"Param":[500]}</v>
      </c>
      <c r="E383" s="5" t="str">
        <f>_xlfn.XLOOKUP(C383,礼包中转!$I$6:$I$23,礼包中转!$G$6:$G$23)</f>
        <v>[0,19]</v>
      </c>
      <c r="F383" s="5">
        <f>_xlfn.XLOOKUP(C383,礼包中转!$I$6:$I$23,礼包中转!$E$6:$E$23)</f>
        <v>200</v>
      </c>
      <c r="G383" s="5" t="str">
        <f>_xlfn.XLOOKUP(C383,礼包中转!$I$6:$I$23,礼包中转!$D$6:$D$23)</f>
        <v>PushEverythingBagDesc1401</v>
      </c>
      <c r="H383" s="5" t="str">
        <f>_xlfn.XLOOKUP(C383,礼包中转!$I$6:$I$23,礼包中转!$F$6:$F$23)</f>
        <v>PushEverythingBag1401</v>
      </c>
      <c r="I383" s="5">
        <v>800</v>
      </c>
      <c r="J383" s="5">
        <f t="shared" si="68"/>
        <v>7200</v>
      </c>
      <c r="K383" s="5">
        <f>_xlfn.XLOOKUP(C383,礼包中转!$I$6:$I$23,礼包中转!$H$6:$H$23)</f>
        <v>1401</v>
      </c>
      <c r="L383" s="5" t="str">
        <f>_xlfn.XLOOKUP(C383,礼包中转!$I$6:$I$23,礼包中转!$L$6:$L$23,"[]")</f>
        <v>[{"ItemId":10004,"Num":15}]</v>
      </c>
      <c r="M383" s="26" t="str">
        <f>_xlfn.XLOOKUP(C383,礼包中转!$I$6:$I$23,礼包中转!$M$6:$M$23,"[]")</f>
        <v>[{"ItemId":50002,"Num":900},{"ItemId":50004,"Num":100000},{"ItemId":50005,"Num":570}]</v>
      </c>
    </row>
    <row r="384" spans="1:13" x14ac:dyDescent="0.15">
      <c r="A384" s="5">
        <f t="shared" si="67"/>
        <v>100140105</v>
      </c>
      <c r="B384" s="5">
        <f t="shared" si="69"/>
        <v>100140105</v>
      </c>
      <c r="C384" s="5" t="s">
        <v>176</v>
      </c>
      <c r="D384" s="5" t="str">
        <f>条件中转!R263</f>
        <v>{"ConditionType":10,"Param":[600]}</v>
      </c>
      <c r="E384" s="5" t="str">
        <f>_xlfn.XLOOKUP(C384,礼包中转!$I$6:$I$23,礼包中转!$G$6:$G$23)</f>
        <v>[0,19]</v>
      </c>
      <c r="F384" s="5">
        <f>_xlfn.XLOOKUP(C384,礼包中转!$I$6:$I$23,礼包中转!$E$6:$E$23)</f>
        <v>200</v>
      </c>
      <c r="G384" s="5" t="str">
        <f>_xlfn.XLOOKUP(C384,礼包中转!$I$6:$I$23,礼包中转!$D$6:$D$23)</f>
        <v>PushEverythingBagDesc1401</v>
      </c>
      <c r="H384" s="5" t="str">
        <f>_xlfn.XLOOKUP(C384,礼包中转!$I$6:$I$23,礼包中转!$F$6:$F$23)</f>
        <v>PushEverythingBag1401</v>
      </c>
      <c r="I384" s="5">
        <v>800</v>
      </c>
      <c r="J384" s="5">
        <f t="shared" si="68"/>
        <v>7200</v>
      </c>
      <c r="K384" s="5">
        <f>_xlfn.XLOOKUP(C384,礼包中转!$I$6:$I$23,礼包中转!$H$6:$H$23)</f>
        <v>1401</v>
      </c>
      <c r="L384" s="5" t="str">
        <f>_xlfn.XLOOKUP(C384,礼包中转!$I$6:$I$23,礼包中转!$L$6:$L$23,"[]")</f>
        <v>[{"ItemId":10004,"Num":15}]</v>
      </c>
      <c r="M384" s="26" t="str">
        <f>_xlfn.XLOOKUP(C384,礼包中转!$I$6:$I$23,礼包中转!$M$6:$M$23,"[]")</f>
        <v>[{"ItemId":50002,"Num":900},{"ItemId":50004,"Num":100000},{"ItemId":50005,"Num":570}]</v>
      </c>
    </row>
    <row r="385" spans="1:13" x14ac:dyDescent="0.15">
      <c r="A385" s="5">
        <f t="shared" si="67"/>
        <v>100140106</v>
      </c>
      <c r="B385" s="5">
        <f t="shared" si="69"/>
        <v>100140106</v>
      </c>
      <c r="C385" s="5" t="s">
        <v>176</v>
      </c>
      <c r="D385" s="5" t="str">
        <f>条件中转!R264</f>
        <v>{"ConditionType":10,"Param":[700]}</v>
      </c>
      <c r="E385" s="5" t="str">
        <f>_xlfn.XLOOKUP(C385,礼包中转!$I$6:$I$23,礼包中转!$G$6:$G$23)</f>
        <v>[0,19]</v>
      </c>
      <c r="F385" s="5">
        <f>_xlfn.XLOOKUP(C385,礼包中转!$I$6:$I$23,礼包中转!$E$6:$E$23)</f>
        <v>200</v>
      </c>
      <c r="G385" s="5" t="str">
        <f>_xlfn.XLOOKUP(C385,礼包中转!$I$6:$I$23,礼包中转!$D$6:$D$23)</f>
        <v>PushEverythingBagDesc1401</v>
      </c>
      <c r="H385" s="5" t="str">
        <f>_xlfn.XLOOKUP(C385,礼包中转!$I$6:$I$23,礼包中转!$F$6:$F$23)</f>
        <v>PushEverythingBag1401</v>
      </c>
      <c r="I385" s="5">
        <v>800</v>
      </c>
      <c r="J385" s="5">
        <f t="shared" si="68"/>
        <v>7200</v>
      </c>
      <c r="K385" s="5">
        <f>_xlfn.XLOOKUP(C385,礼包中转!$I$6:$I$23,礼包中转!$H$6:$H$23)</f>
        <v>1401</v>
      </c>
      <c r="L385" s="5" t="str">
        <f>_xlfn.XLOOKUP(C385,礼包中转!$I$6:$I$23,礼包中转!$L$6:$L$23,"[]")</f>
        <v>[{"ItemId":10004,"Num":15}]</v>
      </c>
      <c r="M385" s="26" t="str">
        <f>_xlfn.XLOOKUP(C385,礼包中转!$I$6:$I$23,礼包中转!$M$6:$M$23,"[]")</f>
        <v>[{"ItemId":50002,"Num":900},{"ItemId":50004,"Num":100000},{"ItemId":50005,"Num":570}]</v>
      </c>
    </row>
    <row r="386" spans="1:13" x14ac:dyDescent="0.15">
      <c r="A386" s="5">
        <f t="shared" si="67"/>
        <v>100140107</v>
      </c>
      <c r="B386" s="5">
        <f t="shared" si="69"/>
        <v>100140107</v>
      </c>
      <c r="C386" s="5" t="s">
        <v>176</v>
      </c>
      <c r="D386" s="5" t="str">
        <f>条件中转!R265</f>
        <v>{"ConditionType":10,"Param":[800]}</v>
      </c>
      <c r="E386" s="5" t="str">
        <f>_xlfn.XLOOKUP(C386,礼包中转!$I$6:$I$23,礼包中转!$G$6:$G$23)</f>
        <v>[0,19]</v>
      </c>
      <c r="F386" s="5">
        <f>_xlfn.XLOOKUP(C386,礼包中转!$I$6:$I$23,礼包中转!$E$6:$E$23)</f>
        <v>200</v>
      </c>
      <c r="G386" s="5" t="str">
        <f>_xlfn.XLOOKUP(C386,礼包中转!$I$6:$I$23,礼包中转!$D$6:$D$23)</f>
        <v>PushEverythingBagDesc1401</v>
      </c>
      <c r="H386" s="5" t="str">
        <f>_xlfn.XLOOKUP(C386,礼包中转!$I$6:$I$23,礼包中转!$F$6:$F$23)</f>
        <v>PushEverythingBag1401</v>
      </c>
      <c r="I386" s="5">
        <v>800</v>
      </c>
      <c r="J386" s="5">
        <f t="shared" si="68"/>
        <v>7200</v>
      </c>
      <c r="K386" s="5">
        <f>_xlfn.XLOOKUP(C386,礼包中转!$I$6:$I$23,礼包中转!$H$6:$H$23)</f>
        <v>1401</v>
      </c>
      <c r="L386" s="5" t="str">
        <f>_xlfn.XLOOKUP(C386,礼包中转!$I$6:$I$23,礼包中转!$L$6:$L$23,"[]")</f>
        <v>[{"ItemId":10004,"Num":15}]</v>
      </c>
      <c r="M386" s="26" t="str">
        <f>_xlfn.XLOOKUP(C386,礼包中转!$I$6:$I$23,礼包中转!$M$6:$M$23,"[]")</f>
        <v>[{"ItemId":50002,"Num":900},{"ItemId":50004,"Num":100000},{"ItemId":50005,"Num":570}]</v>
      </c>
    </row>
    <row r="387" spans="1:13" x14ac:dyDescent="0.15">
      <c r="A387" s="5">
        <f t="shared" si="67"/>
        <v>100140108</v>
      </c>
      <c r="B387" s="5">
        <f t="shared" si="69"/>
        <v>100140108</v>
      </c>
      <c r="C387" s="5" t="s">
        <v>176</v>
      </c>
      <c r="D387" s="5" t="str">
        <f>条件中转!R266</f>
        <v>{"ConditionType":10,"Param":[900]}</v>
      </c>
      <c r="E387" s="5" t="str">
        <f>_xlfn.XLOOKUP(C387,礼包中转!$I$6:$I$23,礼包中转!$G$6:$G$23)</f>
        <v>[0,19]</v>
      </c>
      <c r="F387" s="5">
        <f>_xlfn.XLOOKUP(C387,礼包中转!$I$6:$I$23,礼包中转!$E$6:$E$23)</f>
        <v>200</v>
      </c>
      <c r="G387" s="5" t="str">
        <f>_xlfn.XLOOKUP(C387,礼包中转!$I$6:$I$23,礼包中转!$D$6:$D$23)</f>
        <v>PushEverythingBagDesc1401</v>
      </c>
      <c r="H387" s="5" t="str">
        <f>_xlfn.XLOOKUP(C387,礼包中转!$I$6:$I$23,礼包中转!$F$6:$F$23)</f>
        <v>PushEverythingBag1401</v>
      </c>
      <c r="I387" s="5">
        <v>800</v>
      </c>
      <c r="J387" s="5">
        <f t="shared" si="68"/>
        <v>7200</v>
      </c>
      <c r="K387" s="5">
        <f>_xlfn.XLOOKUP(C387,礼包中转!$I$6:$I$23,礼包中转!$H$6:$H$23)</f>
        <v>1401</v>
      </c>
      <c r="L387" s="5" t="str">
        <f>_xlfn.XLOOKUP(C387,礼包中转!$I$6:$I$23,礼包中转!$L$6:$L$23,"[]")</f>
        <v>[{"ItemId":10004,"Num":15}]</v>
      </c>
      <c r="M387" s="26" t="str">
        <f>_xlfn.XLOOKUP(C387,礼包中转!$I$6:$I$23,礼包中转!$M$6:$M$23,"[]")</f>
        <v>[{"ItemId":50002,"Num":900},{"ItemId":50004,"Num":100000},{"ItemId":50005,"Num":570}]</v>
      </c>
    </row>
    <row r="388" spans="1:13" x14ac:dyDescent="0.15">
      <c r="A388" s="5">
        <f t="shared" si="67"/>
        <v>100140109</v>
      </c>
      <c r="B388" s="5">
        <f t="shared" si="69"/>
        <v>100140109</v>
      </c>
      <c r="C388" s="5" t="s">
        <v>176</v>
      </c>
      <c r="D388" s="5" t="str">
        <f>条件中转!R267</f>
        <v>{"ConditionType":10,"Param":[1000]}</v>
      </c>
      <c r="E388" s="5" t="str">
        <f>_xlfn.XLOOKUP(C388,礼包中转!$I$6:$I$23,礼包中转!$G$6:$G$23)</f>
        <v>[0,19]</v>
      </c>
      <c r="F388" s="5">
        <f>_xlfn.XLOOKUP(C388,礼包中转!$I$6:$I$23,礼包中转!$E$6:$E$23)</f>
        <v>200</v>
      </c>
      <c r="G388" s="5" t="str">
        <f>_xlfn.XLOOKUP(C388,礼包中转!$I$6:$I$23,礼包中转!$D$6:$D$23)</f>
        <v>PushEverythingBagDesc1401</v>
      </c>
      <c r="H388" s="5" t="str">
        <f>_xlfn.XLOOKUP(C388,礼包中转!$I$6:$I$23,礼包中转!$F$6:$F$23)</f>
        <v>PushEverythingBag1401</v>
      </c>
      <c r="I388" s="5">
        <v>800</v>
      </c>
      <c r="J388" s="5">
        <f t="shared" si="68"/>
        <v>7200</v>
      </c>
      <c r="K388" s="5">
        <f>_xlfn.XLOOKUP(C388,礼包中转!$I$6:$I$23,礼包中转!$H$6:$H$23)</f>
        <v>1401</v>
      </c>
      <c r="L388" s="5" t="str">
        <f>_xlfn.XLOOKUP(C388,礼包中转!$I$6:$I$23,礼包中转!$L$6:$L$23,"[]")</f>
        <v>[{"ItemId":10004,"Num":15}]</v>
      </c>
      <c r="M388" s="26" t="str">
        <f>_xlfn.XLOOKUP(C388,礼包中转!$I$6:$I$23,礼包中转!$M$6:$M$23,"[]")</f>
        <v>[{"ItemId":50002,"Num":900},{"ItemId":50004,"Num":100000},{"ItemId":50005,"Num":570}]</v>
      </c>
    </row>
    <row r="389" spans="1:13" x14ac:dyDescent="0.15">
      <c r="A389" s="5">
        <f t="shared" si="67"/>
        <v>100130302</v>
      </c>
      <c r="B389" s="5">
        <f>B378+1</f>
        <v>100130302</v>
      </c>
      <c r="C389" s="5" t="s">
        <v>170</v>
      </c>
      <c r="D389" s="5" t="str">
        <f>D380</f>
        <v>{"ConditionType":10,"Param":[150]}</v>
      </c>
      <c r="E389" s="5" t="str">
        <f>_xlfn.XLOOKUP(C389,礼包中转!$I$6:$I$23,礼包中转!$G$6:$G$23)</f>
        <v>[40,-1]</v>
      </c>
      <c r="F389" s="5">
        <f>_xlfn.XLOOKUP(C389,礼包中转!$I$6:$I$23,礼包中转!$E$6:$E$23)</f>
        <v>200</v>
      </c>
      <c r="G389" s="5" t="str">
        <f>_xlfn.XLOOKUP(C389,礼包中转!$I$6:$I$23,礼包中转!$D$6:$D$23)</f>
        <v>PushEverythingBagDesc1403</v>
      </c>
      <c r="H389" s="5" t="str">
        <f>_xlfn.XLOOKUP(C389,礼包中转!$I$6:$I$23,礼包中转!$F$6:$F$23)</f>
        <v>PushEverythingBag1403</v>
      </c>
      <c r="I389" s="5">
        <v>800</v>
      </c>
      <c r="J389" s="5">
        <f t="shared" si="68"/>
        <v>7200</v>
      </c>
      <c r="K389" s="5">
        <f>_xlfn.XLOOKUP(C389,礼包中转!$I$6:$I$23,礼包中转!$H$6:$H$23)</f>
        <v>1403</v>
      </c>
      <c r="L389" s="5" t="str">
        <f>_xlfn.XLOOKUP(C389,礼包中转!$I$6:$I$23,礼包中转!$L$6:$L$23,"[]")</f>
        <v>[{"ItemId":10004,"Num":65}]</v>
      </c>
      <c r="M389" s="26" t="str">
        <f>_xlfn.XLOOKUP(C389,礼包中转!$I$6:$I$23,礼包中转!$M$6:$M$23,"[]")</f>
        <v>[{"ItemId":50002,"Num":4800},{"ItemId":50004,"Num":500000},{"ItemId":50005,"Num":2500}]</v>
      </c>
    </row>
    <row r="390" spans="1:13" x14ac:dyDescent="0.15">
      <c r="A390" s="5">
        <f t="shared" si="67"/>
        <v>100130303</v>
      </c>
      <c r="B390" s="5">
        <f t="shared" ref="B390:B397" si="70">B389+1</f>
        <v>100130303</v>
      </c>
      <c r="C390" s="5" t="s">
        <v>170</v>
      </c>
      <c r="D390" s="5" t="str">
        <f t="shared" ref="D390:D397" si="71">D381</f>
        <v>{"ConditionType":10,"Param":[300]}</v>
      </c>
      <c r="E390" s="5" t="str">
        <f>_xlfn.XLOOKUP(C390,礼包中转!$I$6:$I$23,礼包中转!$G$6:$G$23)</f>
        <v>[40,-1]</v>
      </c>
      <c r="F390" s="5">
        <f>_xlfn.XLOOKUP(C390,礼包中转!$I$6:$I$23,礼包中转!$E$6:$E$23)</f>
        <v>200</v>
      </c>
      <c r="G390" s="5" t="str">
        <f>_xlfn.XLOOKUP(C390,礼包中转!$I$6:$I$23,礼包中转!$D$6:$D$23)</f>
        <v>PushEverythingBagDesc1403</v>
      </c>
      <c r="H390" s="5" t="str">
        <f>_xlfn.XLOOKUP(C390,礼包中转!$I$6:$I$23,礼包中转!$F$6:$F$23)</f>
        <v>PushEverythingBag1403</v>
      </c>
      <c r="I390" s="5">
        <v>800</v>
      </c>
      <c r="J390" s="5">
        <f t="shared" si="68"/>
        <v>7200</v>
      </c>
      <c r="K390" s="5">
        <f>_xlfn.XLOOKUP(C390,礼包中转!$I$6:$I$23,礼包中转!$H$6:$H$23)</f>
        <v>1403</v>
      </c>
      <c r="L390" s="5" t="str">
        <f>_xlfn.XLOOKUP(C390,礼包中转!$I$6:$I$23,礼包中转!$L$6:$L$23,"[]")</f>
        <v>[{"ItemId":10004,"Num":65}]</v>
      </c>
      <c r="M390" s="26" t="str">
        <f>_xlfn.XLOOKUP(C390,礼包中转!$I$6:$I$23,礼包中转!$M$6:$M$23,"[]")</f>
        <v>[{"ItemId":50002,"Num":4800},{"ItemId":50004,"Num":500000},{"ItemId":50005,"Num":2500}]</v>
      </c>
    </row>
    <row r="391" spans="1:13" x14ac:dyDescent="0.15">
      <c r="A391" s="5">
        <f t="shared" si="67"/>
        <v>100130304</v>
      </c>
      <c r="B391" s="5">
        <f t="shared" si="70"/>
        <v>100130304</v>
      </c>
      <c r="C391" s="5" t="s">
        <v>152</v>
      </c>
      <c r="D391" s="5" t="str">
        <f t="shared" si="71"/>
        <v>{"ConditionType":10,"Param":[400]}</v>
      </c>
      <c r="E391" s="5" t="str">
        <f>_xlfn.XLOOKUP(C391,礼包中转!$I$6:$I$23,礼包中转!$G$6:$G$23)</f>
        <v>[40,-1]</v>
      </c>
      <c r="F391" s="5">
        <f>_xlfn.XLOOKUP(C391,礼包中转!$I$6:$I$23,礼包中转!$E$6:$E$23)</f>
        <v>200</v>
      </c>
      <c r="G391" s="5" t="str">
        <f>_xlfn.XLOOKUP(C391,礼包中转!$I$6:$I$23,礼包中转!$D$6:$D$23)</f>
        <v>PushEverythingBagDesc1403</v>
      </c>
      <c r="H391" s="5" t="str">
        <f>_xlfn.XLOOKUP(C391,礼包中转!$I$6:$I$23,礼包中转!$F$6:$F$23)</f>
        <v>PushEverythingBag1403</v>
      </c>
      <c r="I391" s="5">
        <v>800</v>
      </c>
      <c r="J391" s="5">
        <f t="shared" si="68"/>
        <v>7200</v>
      </c>
      <c r="K391" s="5">
        <f>_xlfn.XLOOKUP(C391,礼包中转!$I$6:$I$23,礼包中转!$H$6:$H$23)</f>
        <v>1403</v>
      </c>
      <c r="L391" s="5" t="str">
        <f>_xlfn.XLOOKUP(C391,礼包中转!$I$6:$I$23,礼包中转!$L$6:$L$23,"[]")</f>
        <v>[{"ItemId":10004,"Num":65}]</v>
      </c>
      <c r="M391" s="26" t="str">
        <f>_xlfn.XLOOKUP(C391,礼包中转!$I$6:$I$23,礼包中转!$M$6:$M$23,"[]")</f>
        <v>[{"ItemId":50002,"Num":4800},{"ItemId":50004,"Num":500000},{"ItemId":50005,"Num":2500}]</v>
      </c>
    </row>
    <row r="392" spans="1:13" x14ac:dyDescent="0.15">
      <c r="A392" s="5">
        <f t="shared" si="67"/>
        <v>100130305</v>
      </c>
      <c r="B392" s="5">
        <f t="shared" si="70"/>
        <v>100130305</v>
      </c>
      <c r="C392" s="5" t="s">
        <v>152</v>
      </c>
      <c r="D392" s="5" t="str">
        <f t="shared" si="71"/>
        <v>{"ConditionType":10,"Param":[500]}</v>
      </c>
      <c r="E392" s="5" t="str">
        <f>_xlfn.XLOOKUP(C392,礼包中转!$I$6:$I$23,礼包中转!$G$6:$G$23)</f>
        <v>[40,-1]</v>
      </c>
      <c r="F392" s="5">
        <f>_xlfn.XLOOKUP(C392,礼包中转!$I$6:$I$23,礼包中转!$E$6:$E$23)</f>
        <v>200</v>
      </c>
      <c r="G392" s="5" t="str">
        <f>_xlfn.XLOOKUP(C392,礼包中转!$I$6:$I$23,礼包中转!$D$6:$D$23)</f>
        <v>PushEverythingBagDesc1403</v>
      </c>
      <c r="H392" s="5" t="str">
        <f>_xlfn.XLOOKUP(C392,礼包中转!$I$6:$I$23,礼包中转!$F$6:$F$23)</f>
        <v>PushEverythingBag1403</v>
      </c>
      <c r="I392" s="5">
        <v>800</v>
      </c>
      <c r="J392" s="5">
        <f t="shared" si="68"/>
        <v>7200</v>
      </c>
      <c r="K392" s="5">
        <f>_xlfn.XLOOKUP(C392,礼包中转!$I$6:$I$23,礼包中转!$H$6:$H$23)</f>
        <v>1403</v>
      </c>
      <c r="L392" s="5" t="str">
        <f>_xlfn.XLOOKUP(C392,礼包中转!$I$6:$I$23,礼包中转!$L$6:$L$23,"[]")</f>
        <v>[{"ItemId":10004,"Num":65}]</v>
      </c>
      <c r="M392" s="26" t="str">
        <f>_xlfn.XLOOKUP(C392,礼包中转!$I$6:$I$23,礼包中转!$M$6:$M$23,"[]")</f>
        <v>[{"ItemId":50002,"Num":4800},{"ItemId":50004,"Num":500000},{"ItemId":50005,"Num":2500}]</v>
      </c>
    </row>
    <row r="393" spans="1:13" x14ac:dyDescent="0.15">
      <c r="A393" s="5">
        <f t="shared" si="67"/>
        <v>100130306</v>
      </c>
      <c r="B393" s="5">
        <f t="shared" si="70"/>
        <v>100130306</v>
      </c>
      <c r="C393" s="5" t="s">
        <v>152</v>
      </c>
      <c r="D393" s="5" t="str">
        <f t="shared" si="71"/>
        <v>{"ConditionType":10,"Param":[600]}</v>
      </c>
      <c r="E393" s="5" t="str">
        <f>_xlfn.XLOOKUP(C393,礼包中转!$I$6:$I$23,礼包中转!$G$6:$G$23)</f>
        <v>[40,-1]</v>
      </c>
      <c r="F393" s="5">
        <f>_xlfn.XLOOKUP(C393,礼包中转!$I$6:$I$23,礼包中转!$E$6:$E$23)</f>
        <v>200</v>
      </c>
      <c r="G393" s="5" t="str">
        <f>_xlfn.XLOOKUP(C393,礼包中转!$I$6:$I$23,礼包中转!$D$6:$D$23)</f>
        <v>PushEverythingBagDesc1403</v>
      </c>
      <c r="H393" s="5" t="str">
        <f>_xlfn.XLOOKUP(C393,礼包中转!$I$6:$I$23,礼包中转!$F$6:$F$23)</f>
        <v>PushEverythingBag1403</v>
      </c>
      <c r="I393" s="5">
        <v>800</v>
      </c>
      <c r="J393" s="5">
        <f t="shared" si="68"/>
        <v>7200</v>
      </c>
      <c r="K393" s="5">
        <f>_xlfn.XLOOKUP(C393,礼包中转!$I$6:$I$23,礼包中转!$H$6:$H$23)</f>
        <v>1403</v>
      </c>
      <c r="L393" s="5" t="str">
        <f>_xlfn.XLOOKUP(C393,礼包中转!$I$6:$I$23,礼包中转!$L$6:$L$23,"[]")</f>
        <v>[{"ItemId":10004,"Num":65}]</v>
      </c>
      <c r="M393" s="26" t="str">
        <f>_xlfn.XLOOKUP(C393,礼包中转!$I$6:$I$23,礼包中转!$M$6:$M$23,"[]")</f>
        <v>[{"ItemId":50002,"Num":4800},{"ItemId":50004,"Num":500000},{"ItemId":50005,"Num":2500}]</v>
      </c>
    </row>
    <row r="394" spans="1:13" x14ac:dyDescent="0.15">
      <c r="A394" s="5">
        <f t="shared" si="67"/>
        <v>100130307</v>
      </c>
      <c r="B394" s="5">
        <f t="shared" si="70"/>
        <v>100130307</v>
      </c>
      <c r="C394" s="5" t="s">
        <v>152</v>
      </c>
      <c r="D394" s="5" t="str">
        <f t="shared" si="71"/>
        <v>{"ConditionType":10,"Param":[700]}</v>
      </c>
      <c r="E394" s="5" t="str">
        <f>_xlfn.XLOOKUP(C394,礼包中转!$I$6:$I$23,礼包中转!$G$6:$G$23)</f>
        <v>[40,-1]</v>
      </c>
      <c r="F394" s="5">
        <f>_xlfn.XLOOKUP(C394,礼包中转!$I$6:$I$23,礼包中转!$E$6:$E$23)</f>
        <v>200</v>
      </c>
      <c r="G394" s="5" t="str">
        <f>_xlfn.XLOOKUP(C394,礼包中转!$I$6:$I$23,礼包中转!$D$6:$D$23)</f>
        <v>PushEverythingBagDesc1403</v>
      </c>
      <c r="H394" s="5" t="str">
        <f>_xlfn.XLOOKUP(C394,礼包中转!$I$6:$I$23,礼包中转!$F$6:$F$23)</f>
        <v>PushEverythingBag1403</v>
      </c>
      <c r="I394" s="5">
        <v>800</v>
      </c>
      <c r="J394" s="5">
        <f t="shared" si="68"/>
        <v>7200</v>
      </c>
      <c r="K394" s="5">
        <f>_xlfn.XLOOKUP(C394,礼包中转!$I$6:$I$23,礼包中转!$H$6:$H$23)</f>
        <v>1403</v>
      </c>
      <c r="L394" s="5" t="str">
        <f>_xlfn.XLOOKUP(C394,礼包中转!$I$6:$I$23,礼包中转!$L$6:$L$23,"[]")</f>
        <v>[{"ItemId":10004,"Num":65}]</v>
      </c>
      <c r="M394" s="26" t="str">
        <f>_xlfn.XLOOKUP(C394,礼包中转!$I$6:$I$23,礼包中转!$M$6:$M$23,"[]")</f>
        <v>[{"ItemId":50002,"Num":4800},{"ItemId":50004,"Num":500000},{"ItemId":50005,"Num":2500}]</v>
      </c>
    </row>
    <row r="395" spans="1:13" x14ac:dyDescent="0.15">
      <c r="A395" s="5">
        <f t="shared" si="67"/>
        <v>100130308</v>
      </c>
      <c r="B395" s="5">
        <f t="shared" si="70"/>
        <v>100130308</v>
      </c>
      <c r="C395" s="5" t="s">
        <v>152</v>
      </c>
      <c r="D395" s="5" t="str">
        <f t="shared" si="71"/>
        <v>{"ConditionType":10,"Param":[800]}</v>
      </c>
      <c r="E395" s="5" t="str">
        <f>_xlfn.XLOOKUP(C395,礼包中转!$I$6:$I$23,礼包中转!$G$6:$G$23)</f>
        <v>[40,-1]</v>
      </c>
      <c r="F395" s="5">
        <f>_xlfn.XLOOKUP(C395,礼包中转!$I$6:$I$23,礼包中转!$E$6:$E$23)</f>
        <v>200</v>
      </c>
      <c r="G395" s="5" t="str">
        <f>_xlfn.XLOOKUP(C395,礼包中转!$I$6:$I$23,礼包中转!$D$6:$D$23)</f>
        <v>PushEverythingBagDesc1403</v>
      </c>
      <c r="H395" s="5" t="str">
        <f>_xlfn.XLOOKUP(C395,礼包中转!$I$6:$I$23,礼包中转!$F$6:$F$23)</f>
        <v>PushEverythingBag1403</v>
      </c>
      <c r="I395" s="5">
        <v>800</v>
      </c>
      <c r="J395" s="5">
        <f t="shared" si="68"/>
        <v>7200</v>
      </c>
      <c r="K395" s="5">
        <f>_xlfn.XLOOKUP(C395,礼包中转!$I$6:$I$23,礼包中转!$H$6:$H$23)</f>
        <v>1403</v>
      </c>
      <c r="L395" s="5" t="str">
        <f>_xlfn.XLOOKUP(C395,礼包中转!$I$6:$I$23,礼包中转!$L$6:$L$23,"[]")</f>
        <v>[{"ItemId":10004,"Num":65}]</v>
      </c>
      <c r="M395" s="26" t="str">
        <f>_xlfn.XLOOKUP(C395,礼包中转!$I$6:$I$23,礼包中转!$M$6:$M$23,"[]")</f>
        <v>[{"ItemId":50002,"Num":4800},{"ItemId":50004,"Num":500000},{"ItemId":50005,"Num":2500}]</v>
      </c>
    </row>
    <row r="396" spans="1:13" x14ac:dyDescent="0.15">
      <c r="A396" s="5">
        <f t="shared" si="67"/>
        <v>100130309</v>
      </c>
      <c r="B396" s="5">
        <f t="shared" si="70"/>
        <v>100130309</v>
      </c>
      <c r="C396" s="5" t="s">
        <v>152</v>
      </c>
      <c r="D396" s="5" t="str">
        <f t="shared" si="71"/>
        <v>{"ConditionType":10,"Param":[900]}</v>
      </c>
      <c r="E396" s="5" t="str">
        <f>_xlfn.XLOOKUP(C396,礼包中转!$I$6:$I$23,礼包中转!$G$6:$G$23)</f>
        <v>[40,-1]</v>
      </c>
      <c r="F396" s="5">
        <f>_xlfn.XLOOKUP(C396,礼包中转!$I$6:$I$23,礼包中转!$E$6:$E$23)</f>
        <v>200</v>
      </c>
      <c r="G396" s="5" t="str">
        <f>_xlfn.XLOOKUP(C396,礼包中转!$I$6:$I$23,礼包中转!$D$6:$D$23)</f>
        <v>PushEverythingBagDesc1403</v>
      </c>
      <c r="H396" s="5" t="str">
        <f>_xlfn.XLOOKUP(C396,礼包中转!$I$6:$I$23,礼包中转!$F$6:$F$23)</f>
        <v>PushEverythingBag1403</v>
      </c>
      <c r="I396" s="5">
        <v>800</v>
      </c>
      <c r="J396" s="5">
        <f t="shared" si="68"/>
        <v>7200</v>
      </c>
      <c r="K396" s="5">
        <f>_xlfn.XLOOKUP(C396,礼包中转!$I$6:$I$23,礼包中转!$H$6:$H$23)</f>
        <v>1403</v>
      </c>
      <c r="L396" s="5" t="str">
        <f>_xlfn.XLOOKUP(C396,礼包中转!$I$6:$I$23,礼包中转!$L$6:$L$23,"[]")</f>
        <v>[{"ItemId":10004,"Num":65}]</v>
      </c>
      <c r="M396" s="26" t="str">
        <f>_xlfn.XLOOKUP(C396,礼包中转!$I$6:$I$23,礼包中转!$M$6:$M$23,"[]")</f>
        <v>[{"ItemId":50002,"Num":4800},{"ItemId":50004,"Num":500000},{"ItemId":50005,"Num":2500}]</v>
      </c>
    </row>
    <row r="397" spans="1:13" x14ac:dyDescent="0.15">
      <c r="A397" s="5">
        <f t="shared" si="67"/>
        <v>100130310</v>
      </c>
      <c r="B397" s="5">
        <f t="shared" si="70"/>
        <v>100130310</v>
      </c>
      <c r="C397" s="5" t="s">
        <v>152</v>
      </c>
      <c r="D397" s="5" t="str">
        <f t="shared" si="71"/>
        <v>{"ConditionType":10,"Param":[1000]}</v>
      </c>
      <c r="E397" s="5" t="str">
        <f>_xlfn.XLOOKUP(C397,礼包中转!$I$6:$I$23,礼包中转!$G$6:$G$23)</f>
        <v>[40,-1]</v>
      </c>
      <c r="F397" s="5">
        <f>_xlfn.XLOOKUP(C397,礼包中转!$I$6:$I$23,礼包中转!$E$6:$E$23)</f>
        <v>200</v>
      </c>
      <c r="G397" s="5" t="str">
        <f>_xlfn.XLOOKUP(C397,礼包中转!$I$6:$I$23,礼包中转!$D$6:$D$23)</f>
        <v>PushEverythingBagDesc1403</v>
      </c>
      <c r="H397" s="5" t="str">
        <f>_xlfn.XLOOKUP(C397,礼包中转!$I$6:$I$23,礼包中转!$F$6:$F$23)</f>
        <v>PushEverythingBag1403</v>
      </c>
      <c r="I397" s="5">
        <v>800</v>
      </c>
      <c r="J397" s="5">
        <f t="shared" si="68"/>
        <v>7200</v>
      </c>
      <c r="K397" s="5">
        <f>_xlfn.XLOOKUP(C397,礼包中转!$I$6:$I$23,礼包中转!$H$6:$H$23)</f>
        <v>1403</v>
      </c>
      <c r="L397" s="5" t="str">
        <f>_xlfn.XLOOKUP(C397,礼包中转!$I$6:$I$23,礼包中转!$L$6:$L$23,"[]")</f>
        <v>[{"ItemId":10004,"Num":65}]</v>
      </c>
      <c r="M397" s="26" t="str">
        <f>_xlfn.XLOOKUP(C397,礼包中转!$I$6:$I$23,礼包中转!$M$6:$M$23,"[]")</f>
        <v>[{"ItemId":50002,"Num":4800},{"ItemId":50004,"Num":500000},{"ItemId":50005,"Num":2500}]</v>
      </c>
    </row>
    <row r="398" spans="1:13" x14ac:dyDescent="0.15">
      <c r="A398" s="11" t="s">
        <v>208</v>
      </c>
      <c r="B398" s="10"/>
      <c r="C398" s="10"/>
      <c r="D398" s="10"/>
      <c r="E398" s="10"/>
      <c r="F398" s="10"/>
      <c r="G398" s="10"/>
      <c r="H398" s="10"/>
      <c r="I398" s="10"/>
      <c r="J398" s="4"/>
      <c r="K398" s="4"/>
      <c r="L398" s="4"/>
      <c r="M398" s="4"/>
    </row>
    <row r="399" spans="1:13" x14ac:dyDescent="0.15">
      <c r="A399" s="5">
        <f>B399</f>
        <v>280140101</v>
      </c>
      <c r="B399" s="5">
        <f>28*10000000+K399*100+1</f>
        <v>280140101</v>
      </c>
      <c r="C399" s="5" t="s">
        <v>150</v>
      </c>
      <c r="D399" s="5" t="str">
        <f>条件中转!R286</f>
        <v>{"ConditionType":28,"Param":[20,4]}</v>
      </c>
      <c r="E399" s="5" t="str">
        <f>_xlfn.XLOOKUP(C399,礼包中转!$I$6:$I$23,礼包中转!$G$6:$G$23)</f>
        <v>[0,19]</v>
      </c>
      <c r="F399" s="5">
        <f>_xlfn.XLOOKUP(C399,礼包中转!$I$6:$I$23,礼包中转!$E$6:$E$23)</f>
        <v>200</v>
      </c>
      <c r="G399" s="5" t="str">
        <f>_xlfn.XLOOKUP(C399,礼包中转!$I$6:$I$23,礼包中转!$D$6:$D$23)</f>
        <v>PushEverythingBagDesc1401</v>
      </c>
      <c r="H399" s="5" t="str">
        <f>_xlfn.XLOOKUP(C399,礼包中转!$I$6:$I$23,礼包中转!$F$6:$F$23)</f>
        <v>PushEverythingBag1401</v>
      </c>
      <c r="I399" s="5">
        <v>800</v>
      </c>
      <c r="J399" s="5">
        <f>60*60*2</f>
        <v>7200</v>
      </c>
      <c r="K399" s="5">
        <f>_xlfn.XLOOKUP(C399,礼包中转!$I$6:$I$23,礼包中转!$H$6:$H$23)</f>
        <v>1401</v>
      </c>
      <c r="L399" s="5" t="str">
        <f>_xlfn.XLOOKUP(C399,礼包中转!$I$6:$I$23,礼包中转!$L$6:$L$23,"[]")</f>
        <v>[{"ItemId":10004,"Num":15}]</v>
      </c>
      <c r="M399" s="26" t="str">
        <f>_xlfn.XLOOKUP(C399,礼包中转!$I$6:$I$23,礼包中转!$M$6:$M$23,"[]")</f>
        <v>[{"ItemId":50002,"Num":900},{"ItemId":50004,"Num":100000},{"ItemId":50005,"Num":570}]</v>
      </c>
    </row>
    <row r="400" spans="1:13" x14ac:dyDescent="0.15">
      <c r="A400" s="5">
        <f t="shared" ref="A400:A448" si="72">B400</f>
        <v>280140102</v>
      </c>
      <c r="B400" s="5">
        <f>B399+1</f>
        <v>280140102</v>
      </c>
      <c r="C400" s="5" t="s">
        <v>150</v>
      </c>
      <c r="D400" s="5" t="str">
        <f>条件中转!R287</f>
        <v>{"ConditionType":28,"Param":[60,4]}</v>
      </c>
      <c r="E400" s="5" t="str">
        <f>_xlfn.XLOOKUP(C400,礼包中转!$I$6:$I$23,礼包中转!$G$6:$G$23)</f>
        <v>[0,19]</v>
      </c>
      <c r="F400" s="5">
        <f>_xlfn.XLOOKUP(C400,礼包中转!$I$6:$I$23,礼包中转!$E$6:$E$23)</f>
        <v>200</v>
      </c>
      <c r="G400" s="5" t="str">
        <f>_xlfn.XLOOKUP(C400,礼包中转!$I$6:$I$23,礼包中转!$D$6:$D$23)</f>
        <v>PushEverythingBagDesc1401</v>
      </c>
      <c r="H400" s="5" t="str">
        <f>_xlfn.XLOOKUP(C400,礼包中转!$I$6:$I$23,礼包中转!$F$6:$F$23)</f>
        <v>PushEverythingBag1401</v>
      </c>
      <c r="I400" s="5">
        <v>800</v>
      </c>
      <c r="J400" s="5">
        <f>60*60*2</f>
        <v>7200</v>
      </c>
      <c r="K400" s="5">
        <f>_xlfn.XLOOKUP(C400,礼包中转!$I$6:$I$23,礼包中转!$H$6:$H$23)</f>
        <v>1401</v>
      </c>
      <c r="L400" s="5" t="str">
        <f>_xlfn.XLOOKUP(C400,礼包中转!$I$6:$I$23,礼包中转!$L$6:$L$23,"[]")</f>
        <v>[{"ItemId":10004,"Num":15}]</v>
      </c>
      <c r="M400" s="26" t="str">
        <f>_xlfn.XLOOKUP(C400,礼包中转!$I$6:$I$23,礼包中转!$M$6:$M$23,"[]")</f>
        <v>[{"ItemId":50002,"Num":900},{"ItemId":50004,"Num":100000},{"ItemId":50005,"Num":570}]</v>
      </c>
    </row>
    <row r="401" spans="1:13" x14ac:dyDescent="0.15">
      <c r="A401" s="5">
        <f t="shared" si="72"/>
        <v>280140103</v>
      </c>
      <c r="B401" s="5">
        <f t="shared" ref="B401:B423" si="73">B400+1</f>
        <v>280140103</v>
      </c>
      <c r="C401" s="5" t="s">
        <v>176</v>
      </c>
      <c r="D401" s="5" t="str">
        <f>条件中转!R288</f>
        <v>{"ConditionType":28,"Param":[100,4]}</v>
      </c>
      <c r="E401" s="5" t="str">
        <f>_xlfn.XLOOKUP(C401,礼包中转!$I$6:$I$23,礼包中转!$G$6:$G$23)</f>
        <v>[0,19]</v>
      </c>
      <c r="F401" s="5">
        <f>_xlfn.XLOOKUP(C401,礼包中转!$I$6:$I$23,礼包中转!$E$6:$E$23)</f>
        <v>200</v>
      </c>
      <c r="G401" s="5" t="str">
        <f>_xlfn.XLOOKUP(C401,礼包中转!$I$6:$I$23,礼包中转!$D$6:$D$23)</f>
        <v>PushEverythingBagDesc1401</v>
      </c>
      <c r="H401" s="5" t="str">
        <f>_xlfn.XLOOKUP(C401,礼包中转!$I$6:$I$23,礼包中转!$F$6:$F$23)</f>
        <v>PushEverythingBag1401</v>
      </c>
      <c r="I401" s="5">
        <v>800</v>
      </c>
      <c r="J401" s="5">
        <f t="shared" ref="J401:J423" si="74">60*60*2</f>
        <v>7200</v>
      </c>
      <c r="K401" s="5">
        <f>_xlfn.XLOOKUP(C401,礼包中转!$I$6:$I$23,礼包中转!$H$6:$H$23)</f>
        <v>1401</v>
      </c>
      <c r="L401" s="5" t="str">
        <f>_xlfn.XLOOKUP(C401,礼包中转!$I$6:$I$23,礼包中转!$L$6:$L$23,"[]")</f>
        <v>[{"ItemId":10004,"Num":15}]</v>
      </c>
      <c r="M401" s="26" t="str">
        <f>_xlfn.XLOOKUP(C401,礼包中转!$I$6:$I$23,礼包中转!$M$6:$M$23,"[]")</f>
        <v>[{"ItemId":50002,"Num":900},{"ItemId":50004,"Num":100000},{"ItemId":50005,"Num":570}]</v>
      </c>
    </row>
    <row r="402" spans="1:13" x14ac:dyDescent="0.15">
      <c r="A402" s="5">
        <f t="shared" si="72"/>
        <v>280140104</v>
      </c>
      <c r="B402" s="5">
        <f t="shared" si="73"/>
        <v>280140104</v>
      </c>
      <c r="C402" s="5" t="s">
        <v>176</v>
      </c>
      <c r="D402" s="5" t="str">
        <f>条件中转!R289</f>
        <v>{"ConditionType":28,"Param":[140,4]}</v>
      </c>
      <c r="E402" s="5" t="str">
        <f>_xlfn.XLOOKUP(C402,礼包中转!$I$6:$I$23,礼包中转!$G$6:$G$23)</f>
        <v>[0,19]</v>
      </c>
      <c r="F402" s="5">
        <f>_xlfn.XLOOKUP(C402,礼包中转!$I$6:$I$23,礼包中转!$E$6:$E$23)</f>
        <v>200</v>
      </c>
      <c r="G402" s="5" t="str">
        <f>_xlfn.XLOOKUP(C402,礼包中转!$I$6:$I$23,礼包中转!$D$6:$D$23)</f>
        <v>PushEverythingBagDesc1401</v>
      </c>
      <c r="H402" s="5" t="str">
        <f>_xlfn.XLOOKUP(C402,礼包中转!$I$6:$I$23,礼包中转!$F$6:$F$23)</f>
        <v>PushEverythingBag1401</v>
      </c>
      <c r="I402" s="5">
        <v>800</v>
      </c>
      <c r="J402" s="5">
        <f t="shared" si="74"/>
        <v>7200</v>
      </c>
      <c r="K402" s="5">
        <f>_xlfn.XLOOKUP(C402,礼包中转!$I$6:$I$23,礼包中转!$H$6:$H$23)</f>
        <v>1401</v>
      </c>
      <c r="L402" s="5" t="str">
        <f>_xlfn.XLOOKUP(C402,礼包中转!$I$6:$I$23,礼包中转!$L$6:$L$23,"[]")</f>
        <v>[{"ItemId":10004,"Num":15}]</v>
      </c>
      <c r="M402" s="26" t="str">
        <f>_xlfn.XLOOKUP(C402,礼包中转!$I$6:$I$23,礼包中转!$M$6:$M$23,"[]")</f>
        <v>[{"ItemId":50002,"Num":900},{"ItemId":50004,"Num":100000},{"ItemId":50005,"Num":570}]</v>
      </c>
    </row>
    <row r="403" spans="1:13" x14ac:dyDescent="0.15">
      <c r="A403" s="5">
        <f t="shared" si="72"/>
        <v>280140105</v>
      </c>
      <c r="B403" s="5">
        <f t="shared" si="73"/>
        <v>280140105</v>
      </c>
      <c r="C403" s="5" t="s">
        <v>176</v>
      </c>
      <c r="D403" s="5" t="str">
        <f>条件中转!R290</f>
        <v>{"ConditionType":28,"Param":[180,4]}</v>
      </c>
      <c r="E403" s="5" t="str">
        <f>_xlfn.XLOOKUP(C403,礼包中转!$I$6:$I$23,礼包中转!$G$6:$G$23)</f>
        <v>[0,19]</v>
      </c>
      <c r="F403" s="5">
        <f>_xlfn.XLOOKUP(C403,礼包中转!$I$6:$I$23,礼包中转!$E$6:$E$23)</f>
        <v>200</v>
      </c>
      <c r="G403" s="5" t="str">
        <f>_xlfn.XLOOKUP(C403,礼包中转!$I$6:$I$23,礼包中转!$D$6:$D$23)</f>
        <v>PushEverythingBagDesc1401</v>
      </c>
      <c r="H403" s="5" t="str">
        <f>_xlfn.XLOOKUP(C403,礼包中转!$I$6:$I$23,礼包中转!$F$6:$F$23)</f>
        <v>PushEverythingBag1401</v>
      </c>
      <c r="I403" s="5">
        <v>800</v>
      </c>
      <c r="J403" s="5">
        <f t="shared" si="74"/>
        <v>7200</v>
      </c>
      <c r="K403" s="5">
        <f>_xlfn.XLOOKUP(C403,礼包中转!$I$6:$I$23,礼包中转!$H$6:$H$23)</f>
        <v>1401</v>
      </c>
      <c r="L403" s="5" t="str">
        <f>_xlfn.XLOOKUP(C403,礼包中转!$I$6:$I$23,礼包中转!$L$6:$L$23,"[]")</f>
        <v>[{"ItemId":10004,"Num":15}]</v>
      </c>
      <c r="M403" s="26" t="str">
        <f>_xlfn.XLOOKUP(C403,礼包中转!$I$6:$I$23,礼包中转!$M$6:$M$23,"[]")</f>
        <v>[{"ItemId":50002,"Num":900},{"ItemId":50004,"Num":100000},{"ItemId":50005,"Num":570}]</v>
      </c>
    </row>
    <row r="404" spans="1:13" x14ac:dyDescent="0.15">
      <c r="A404" s="5">
        <f t="shared" si="72"/>
        <v>280140106</v>
      </c>
      <c r="B404" s="5">
        <f t="shared" si="73"/>
        <v>280140106</v>
      </c>
      <c r="C404" s="5" t="s">
        <v>176</v>
      </c>
      <c r="D404" s="5" t="str">
        <f>条件中转!R291</f>
        <v>{"ConditionType":28,"Param":[220,4]}</v>
      </c>
      <c r="E404" s="5" t="str">
        <f>_xlfn.XLOOKUP(C404,礼包中转!$I$6:$I$23,礼包中转!$G$6:$G$23)</f>
        <v>[0,19]</v>
      </c>
      <c r="F404" s="5">
        <f>_xlfn.XLOOKUP(C404,礼包中转!$I$6:$I$23,礼包中转!$E$6:$E$23)</f>
        <v>200</v>
      </c>
      <c r="G404" s="5" t="str">
        <f>_xlfn.XLOOKUP(C404,礼包中转!$I$6:$I$23,礼包中转!$D$6:$D$23)</f>
        <v>PushEverythingBagDesc1401</v>
      </c>
      <c r="H404" s="5" t="str">
        <f>_xlfn.XLOOKUP(C404,礼包中转!$I$6:$I$23,礼包中转!$F$6:$F$23)</f>
        <v>PushEverythingBag1401</v>
      </c>
      <c r="I404" s="5">
        <v>800</v>
      </c>
      <c r="J404" s="5">
        <f t="shared" si="74"/>
        <v>7200</v>
      </c>
      <c r="K404" s="5">
        <f>_xlfn.XLOOKUP(C404,礼包中转!$I$6:$I$23,礼包中转!$H$6:$H$23)</f>
        <v>1401</v>
      </c>
      <c r="L404" s="5" t="str">
        <f>_xlfn.XLOOKUP(C404,礼包中转!$I$6:$I$23,礼包中转!$L$6:$L$23,"[]")</f>
        <v>[{"ItemId":10004,"Num":15}]</v>
      </c>
      <c r="M404" s="26" t="str">
        <f>_xlfn.XLOOKUP(C404,礼包中转!$I$6:$I$23,礼包中转!$M$6:$M$23,"[]")</f>
        <v>[{"ItemId":50002,"Num":900},{"ItemId":50004,"Num":100000},{"ItemId":50005,"Num":570}]</v>
      </c>
    </row>
    <row r="405" spans="1:13" x14ac:dyDescent="0.15">
      <c r="A405" s="5">
        <f t="shared" si="72"/>
        <v>280140107</v>
      </c>
      <c r="B405" s="5">
        <f t="shared" si="73"/>
        <v>280140107</v>
      </c>
      <c r="C405" s="5" t="s">
        <v>176</v>
      </c>
      <c r="D405" s="5" t="str">
        <f>条件中转!R292</f>
        <v>{"ConditionType":28,"Param":[260,4]}</v>
      </c>
      <c r="E405" s="5" t="str">
        <f>_xlfn.XLOOKUP(C405,礼包中转!$I$6:$I$23,礼包中转!$G$6:$G$23)</f>
        <v>[0,19]</v>
      </c>
      <c r="F405" s="5">
        <f>_xlfn.XLOOKUP(C405,礼包中转!$I$6:$I$23,礼包中转!$E$6:$E$23)</f>
        <v>200</v>
      </c>
      <c r="G405" s="5" t="str">
        <f>_xlfn.XLOOKUP(C405,礼包中转!$I$6:$I$23,礼包中转!$D$6:$D$23)</f>
        <v>PushEverythingBagDesc1401</v>
      </c>
      <c r="H405" s="5" t="str">
        <f>_xlfn.XLOOKUP(C405,礼包中转!$I$6:$I$23,礼包中转!$F$6:$F$23)</f>
        <v>PushEverythingBag1401</v>
      </c>
      <c r="I405" s="5">
        <v>800</v>
      </c>
      <c r="J405" s="5">
        <f t="shared" si="74"/>
        <v>7200</v>
      </c>
      <c r="K405" s="5">
        <f>_xlfn.XLOOKUP(C405,礼包中转!$I$6:$I$23,礼包中转!$H$6:$H$23)</f>
        <v>1401</v>
      </c>
      <c r="L405" s="5" t="str">
        <f>_xlfn.XLOOKUP(C405,礼包中转!$I$6:$I$23,礼包中转!$L$6:$L$23,"[]")</f>
        <v>[{"ItemId":10004,"Num":15}]</v>
      </c>
      <c r="M405" s="26" t="str">
        <f>_xlfn.XLOOKUP(C405,礼包中转!$I$6:$I$23,礼包中转!$M$6:$M$23,"[]")</f>
        <v>[{"ItemId":50002,"Num":900},{"ItemId":50004,"Num":100000},{"ItemId":50005,"Num":570}]</v>
      </c>
    </row>
    <row r="406" spans="1:13" x14ac:dyDescent="0.15">
      <c r="A406" s="5">
        <f t="shared" si="72"/>
        <v>280140108</v>
      </c>
      <c r="B406" s="5">
        <f t="shared" si="73"/>
        <v>280140108</v>
      </c>
      <c r="C406" s="5" t="s">
        <v>176</v>
      </c>
      <c r="D406" s="5" t="str">
        <f>条件中转!R293</f>
        <v>{"ConditionType":28,"Param":[300,4]}</v>
      </c>
      <c r="E406" s="5" t="str">
        <f>_xlfn.XLOOKUP(C406,礼包中转!$I$6:$I$23,礼包中转!$G$6:$G$23)</f>
        <v>[0,19]</v>
      </c>
      <c r="F406" s="5">
        <f>_xlfn.XLOOKUP(C406,礼包中转!$I$6:$I$23,礼包中转!$E$6:$E$23)</f>
        <v>200</v>
      </c>
      <c r="G406" s="5" t="str">
        <f>_xlfn.XLOOKUP(C406,礼包中转!$I$6:$I$23,礼包中转!$D$6:$D$23)</f>
        <v>PushEverythingBagDesc1401</v>
      </c>
      <c r="H406" s="5" t="str">
        <f>_xlfn.XLOOKUP(C406,礼包中转!$I$6:$I$23,礼包中转!$F$6:$F$23)</f>
        <v>PushEverythingBag1401</v>
      </c>
      <c r="I406" s="5">
        <v>800</v>
      </c>
      <c r="J406" s="5">
        <f t="shared" si="74"/>
        <v>7200</v>
      </c>
      <c r="K406" s="5">
        <f>_xlfn.XLOOKUP(C406,礼包中转!$I$6:$I$23,礼包中转!$H$6:$H$23)</f>
        <v>1401</v>
      </c>
      <c r="L406" s="5" t="str">
        <f>_xlfn.XLOOKUP(C406,礼包中转!$I$6:$I$23,礼包中转!$L$6:$L$23,"[]")</f>
        <v>[{"ItemId":10004,"Num":15}]</v>
      </c>
      <c r="M406" s="26" t="str">
        <f>_xlfn.XLOOKUP(C406,礼包中转!$I$6:$I$23,礼包中转!$M$6:$M$23,"[]")</f>
        <v>[{"ItemId":50002,"Num":900},{"ItemId":50004,"Num":100000},{"ItemId":50005,"Num":570}]</v>
      </c>
    </row>
    <row r="407" spans="1:13" x14ac:dyDescent="0.15">
      <c r="A407" s="5">
        <f t="shared" si="72"/>
        <v>280140109</v>
      </c>
      <c r="B407" s="5">
        <f t="shared" si="73"/>
        <v>280140109</v>
      </c>
      <c r="C407" s="5" t="s">
        <v>176</v>
      </c>
      <c r="D407" s="5" t="str">
        <f>条件中转!R294</f>
        <v>{"ConditionType":28,"Param":[340,4]}</v>
      </c>
      <c r="E407" s="5" t="str">
        <f>_xlfn.XLOOKUP(C407,礼包中转!$I$6:$I$23,礼包中转!$G$6:$G$23)</f>
        <v>[0,19]</v>
      </c>
      <c r="F407" s="5">
        <f>_xlfn.XLOOKUP(C407,礼包中转!$I$6:$I$23,礼包中转!$E$6:$E$23)</f>
        <v>200</v>
      </c>
      <c r="G407" s="5" t="str">
        <f>_xlfn.XLOOKUP(C407,礼包中转!$I$6:$I$23,礼包中转!$D$6:$D$23)</f>
        <v>PushEverythingBagDesc1401</v>
      </c>
      <c r="H407" s="5" t="str">
        <f>_xlfn.XLOOKUP(C407,礼包中转!$I$6:$I$23,礼包中转!$F$6:$F$23)</f>
        <v>PushEverythingBag1401</v>
      </c>
      <c r="I407" s="5">
        <v>800</v>
      </c>
      <c r="J407" s="5">
        <f t="shared" si="74"/>
        <v>7200</v>
      </c>
      <c r="K407" s="5">
        <f>_xlfn.XLOOKUP(C407,礼包中转!$I$6:$I$23,礼包中转!$H$6:$H$23)</f>
        <v>1401</v>
      </c>
      <c r="L407" s="5" t="str">
        <f>_xlfn.XLOOKUP(C407,礼包中转!$I$6:$I$23,礼包中转!$L$6:$L$23,"[]")</f>
        <v>[{"ItemId":10004,"Num":15}]</v>
      </c>
      <c r="M407" s="26" t="str">
        <f>_xlfn.XLOOKUP(C407,礼包中转!$I$6:$I$23,礼包中转!$M$6:$M$23,"[]")</f>
        <v>[{"ItemId":50002,"Num":900},{"ItemId":50004,"Num":100000},{"ItemId":50005,"Num":570}]</v>
      </c>
    </row>
    <row r="408" spans="1:13" x14ac:dyDescent="0.15">
      <c r="A408" s="5">
        <f t="shared" si="72"/>
        <v>280140110</v>
      </c>
      <c r="B408" s="5">
        <f t="shared" si="73"/>
        <v>280140110</v>
      </c>
      <c r="C408" s="5" t="s">
        <v>176</v>
      </c>
      <c r="D408" s="5" t="str">
        <f>条件中转!R295</f>
        <v>{"ConditionType":28,"Param":[380,4]}</v>
      </c>
      <c r="E408" s="5" t="str">
        <f>_xlfn.XLOOKUP(C408,礼包中转!$I$6:$I$23,礼包中转!$G$6:$G$23)</f>
        <v>[0,19]</v>
      </c>
      <c r="F408" s="5">
        <f>_xlfn.XLOOKUP(C408,礼包中转!$I$6:$I$23,礼包中转!$E$6:$E$23)</f>
        <v>200</v>
      </c>
      <c r="G408" s="5" t="str">
        <f>_xlfn.XLOOKUP(C408,礼包中转!$I$6:$I$23,礼包中转!$D$6:$D$23)</f>
        <v>PushEverythingBagDesc1401</v>
      </c>
      <c r="H408" s="5" t="str">
        <f>_xlfn.XLOOKUP(C408,礼包中转!$I$6:$I$23,礼包中转!$F$6:$F$23)</f>
        <v>PushEverythingBag1401</v>
      </c>
      <c r="I408" s="5">
        <v>800</v>
      </c>
      <c r="J408" s="5">
        <f t="shared" si="74"/>
        <v>7200</v>
      </c>
      <c r="K408" s="5">
        <f>_xlfn.XLOOKUP(C408,礼包中转!$I$6:$I$23,礼包中转!$H$6:$H$23)</f>
        <v>1401</v>
      </c>
      <c r="L408" s="5" t="str">
        <f>_xlfn.XLOOKUP(C408,礼包中转!$I$6:$I$23,礼包中转!$L$6:$L$23,"[]")</f>
        <v>[{"ItemId":10004,"Num":15}]</v>
      </c>
      <c r="M408" s="26" t="str">
        <f>_xlfn.XLOOKUP(C408,礼包中转!$I$6:$I$23,礼包中转!$M$6:$M$23,"[]")</f>
        <v>[{"ItemId":50002,"Num":900},{"ItemId":50004,"Num":100000},{"ItemId":50005,"Num":570}]</v>
      </c>
    </row>
    <row r="409" spans="1:13" x14ac:dyDescent="0.15">
      <c r="A409" s="5">
        <f t="shared" si="72"/>
        <v>280140111</v>
      </c>
      <c r="B409" s="5">
        <f t="shared" si="73"/>
        <v>280140111</v>
      </c>
      <c r="C409" s="5" t="s">
        <v>176</v>
      </c>
      <c r="D409" s="5" t="str">
        <f>条件中转!R296</f>
        <v>{"ConditionType":28,"Param":[420,4]}</v>
      </c>
      <c r="E409" s="5" t="str">
        <f>_xlfn.XLOOKUP(C409,礼包中转!$I$6:$I$23,礼包中转!$G$6:$G$23)</f>
        <v>[0,19]</v>
      </c>
      <c r="F409" s="5">
        <f>_xlfn.XLOOKUP(C409,礼包中转!$I$6:$I$23,礼包中转!$E$6:$E$23)</f>
        <v>200</v>
      </c>
      <c r="G409" s="5" t="str">
        <f>_xlfn.XLOOKUP(C409,礼包中转!$I$6:$I$23,礼包中转!$D$6:$D$23)</f>
        <v>PushEverythingBagDesc1401</v>
      </c>
      <c r="H409" s="5" t="str">
        <f>_xlfn.XLOOKUP(C409,礼包中转!$I$6:$I$23,礼包中转!$F$6:$F$23)</f>
        <v>PushEverythingBag1401</v>
      </c>
      <c r="I409" s="5">
        <v>800</v>
      </c>
      <c r="J409" s="5">
        <f t="shared" si="74"/>
        <v>7200</v>
      </c>
      <c r="K409" s="5">
        <f>_xlfn.XLOOKUP(C409,礼包中转!$I$6:$I$23,礼包中转!$H$6:$H$23)</f>
        <v>1401</v>
      </c>
      <c r="L409" s="5" t="str">
        <f>_xlfn.XLOOKUP(C409,礼包中转!$I$6:$I$23,礼包中转!$L$6:$L$23,"[]")</f>
        <v>[{"ItemId":10004,"Num":15}]</v>
      </c>
      <c r="M409" s="26" t="str">
        <f>_xlfn.XLOOKUP(C409,礼包中转!$I$6:$I$23,礼包中转!$M$6:$M$23,"[]")</f>
        <v>[{"ItemId":50002,"Num":900},{"ItemId":50004,"Num":100000},{"ItemId":50005,"Num":570}]</v>
      </c>
    </row>
    <row r="410" spans="1:13" x14ac:dyDescent="0.15">
      <c r="A410" s="5">
        <f t="shared" si="72"/>
        <v>280140112</v>
      </c>
      <c r="B410" s="5">
        <f t="shared" si="73"/>
        <v>280140112</v>
      </c>
      <c r="C410" s="5" t="s">
        <v>176</v>
      </c>
      <c r="D410" s="5" t="str">
        <f>条件中转!R297</f>
        <v>{"ConditionType":28,"Param":[460,4]}</v>
      </c>
      <c r="E410" s="5" t="str">
        <f>_xlfn.XLOOKUP(C410,礼包中转!$I$6:$I$23,礼包中转!$G$6:$G$23)</f>
        <v>[0,19]</v>
      </c>
      <c r="F410" s="5">
        <f>_xlfn.XLOOKUP(C410,礼包中转!$I$6:$I$23,礼包中转!$E$6:$E$23)</f>
        <v>200</v>
      </c>
      <c r="G410" s="5" t="str">
        <f>_xlfn.XLOOKUP(C410,礼包中转!$I$6:$I$23,礼包中转!$D$6:$D$23)</f>
        <v>PushEverythingBagDesc1401</v>
      </c>
      <c r="H410" s="5" t="str">
        <f>_xlfn.XLOOKUP(C410,礼包中转!$I$6:$I$23,礼包中转!$F$6:$F$23)</f>
        <v>PushEverythingBag1401</v>
      </c>
      <c r="I410" s="5">
        <v>800</v>
      </c>
      <c r="J410" s="5">
        <f t="shared" si="74"/>
        <v>7200</v>
      </c>
      <c r="K410" s="5">
        <f>_xlfn.XLOOKUP(C410,礼包中转!$I$6:$I$23,礼包中转!$H$6:$H$23)</f>
        <v>1401</v>
      </c>
      <c r="L410" s="5" t="str">
        <f>_xlfn.XLOOKUP(C410,礼包中转!$I$6:$I$23,礼包中转!$L$6:$L$23,"[]")</f>
        <v>[{"ItemId":10004,"Num":15}]</v>
      </c>
      <c r="M410" s="26" t="str">
        <f>_xlfn.XLOOKUP(C410,礼包中转!$I$6:$I$23,礼包中转!$M$6:$M$23,"[]")</f>
        <v>[{"ItemId":50002,"Num":900},{"ItemId":50004,"Num":100000},{"ItemId":50005,"Num":570}]</v>
      </c>
    </row>
    <row r="411" spans="1:13" x14ac:dyDescent="0.15">
      <c r="A411" s="5">
        <f t="shared" si="72"/>
        <v>280140113</v>
      </c>
      <c r="B411" s="5">
        <f t="shared" si="73"/>
        <v>280140113</v>
      </c>
      <c r="C411" s="5" t="s">
        <v>176</v>
      </c>
      <c r="D411" s="5" t="str">
        <f>条件中转!R298</f>
        <v>{"ConditionType":28,"Param":[500,4]}</v>
      </c>
      <c r="E411" s="5" t="str">
        <f>_xlfn.XLOOKUP(C411,礼包中转!$I$6:$I$23,礼包中转!$G$6:$G$23)</f>
        <v>[0,19]</v>
      </c>
      <c r="F411" s="5">
        <f>_xlfn.XLOOKUP(C411,礼包中转!$I$6:$I$23,礼包中转!$E$6:$E$23)</f>
        <v>200</v>
      </c>
      <c r="G411" s="5" t="str">
        <f>_xlfn.XLOOKUP(C411,礼包中转!$I$6:$I$23,礼包中转!$D$6:$D$23)</f>
        <v>PushEverythingBagDesc1401</v>
      </c>
      <c r="H411" s="5" t="str">
        <f>_xlfn.XLOOKUP(C411,礼包中转!$I$6:$I$23,礼包中转!$F$6:$F$23)</f>
        <v>PushEverythingBag1401</v>
      </c>
      <c r="I411" s="5">
        <v>800</v>
      </c>
      <c r="J411" s="5">
        <f t="shared" si="74"/>
        <v>7200</v>
      </c>
      <c r="K411" s="5">
        <f>_xlfn.XLOOKUP(C411,礼包中转!$I$6:$I$23,礼包中转!$H$6:$H$23)</f>
        <v>1401</v>
      </c>
      <c r="L411" s="5" t="str">
        <f>_xlfn.XLOOKUP(C411,礼包中转!$I$6:$I$23,礼包中转!$L$6:$L$23,"[]")</f>
        <v>[{"ItemId":10004,"Num":15}]</v>
      </c>
      <c r="M411" s="26" t="str">
        <f>_xlfn.XLOOKUP(C411,礼包中转!$I$6:$I$23,礼包中转!$M$6:$M$23,"[]")</f>
        <v>[{"ItemId":50002,"Num":900},{"ItemId":50004,"Num":100000},{"ItemId":50005,"Num":570}]</v>
      </c>
    </row>
    <row r="412" spans="1:13" x14ac:dyDescent="0.15">
      <c r="A412" s="5">
        <f t="shared" si="72"/>
        <v>280140114</v>
      </c>
      <c r="B412" s="5">
        <f t="shared" si="73"/>
        <v>280140114</v>
      </c>
      <c r="C412" s="5" t="s">
        <v>176</v>
      </c>
      <c r="D412" s="5" t="str">
        <f>条件中转!R299</f>
        <v>{"ConditionType":28,"Param":[540,4]}</v>
      </c>
      <c r="E412" s="5" t="str">
        <f>_xlfn.XLOOKUP(C412,礼包中转!$I$6:$I$23,礼包中转!$G$6:$G$23)</f>
        <v>[0,19]</v>
      </c>
      <c r="F412" s="5">
        <f>_xlfn.XLOOKUP(C412,礼包中转!$I$6:$I$23,礼包中转!$E$6:$E$23)</f>
        <v>200</v>
      </c>
      <c r="G412" s="5" t="str">
        <f>_xlfn.XLOOKUP(C412,礼包中转!$I$6:$I$23,礼包中转!$D$6:$D$23)</f>
        <v>PushEverythingBagDesc1401</v>
      </c>
      <c r="H412" s="5" t="str">
        <f>_xlfn.XLOOKUP(C412,礼包中转!$I$6:$I$23,礼包中转!$F$6:$F$23)</f>
        <v>PushEverythingBag1401</v>
      </c>
      <c r="I412" s="5">
        <v>800</v>
      </c>
      <c r="J412" s="5">
        <f t="shared" si="74"/>
        <v>7200</v>
      </c>
      <c r="K412" s="5">
        <f>_xlfn.XLOOKUP(C412,礼包中转!$I$6:$I$23,礼包中转!$H$6:$H$23)</f>
        <v>1401</v>
      </c>
      <c r="L412" s="5" t="str">
        <f>_xlfn.XLOOKUP(C412,礼包中转!$I$6:$I$23,礼包中转!$L$6:$L$23,"[]")</f>
        <v>[{"ItemId":10004,"Num":15}]</v>
      </c>
      <c r="M412" s="26" t="str">
        <f>_xlfn.XLOOKUP(C412,礼包中转!$I$6:$I$23,礼包中转!$M$6:$M$23,"[]")</f>
        <v>[{"ItemId":50002,"Num":900},{"ItemId":50004,"Num":100000},{"ItemId":50005,"Num":570}]</v>
      </c>
    </row>
    <row r="413" spans="1:13" x14ac:dyDescent="0.15">
      <c r="A413" s="5">
        <f t="shared" si="72"/>
        <v>280140115</v>
      </c>
      <c r="B413" s="5">
        <f t="shared" si="73"/>
        <v>280140115</v>
      </c>
      <c r="C413" s="5" t="s">
        <v>176</v>
      </c>
      <c r="D413" s="5" t="str">
        <f>条件中转!R300</f>
        <v>{"ConditionType":28,"Param":[580,4]}</v>
      </c>
      <c r="E413" s="5" t="str">
        <f>_xlfn.XLOOKUP(C413,礼包中转!$I$6:$I$23,礼包中转!$G$6:$G$23)</f>
        <v>[0,19]</v>
      </c>
      <c r="F413" s="5">
        <f>_xlfn.XLOOKUP(C413,礼包中转!$I$6:$I$23,礼包中转!$E$6:$E$23)</f>
        <v>200</v>
      </c>
      <c r="G413" s="5" t="str">
        <f>_xlfn.XLOOKUP(C413,礼包中转!$I$6:$I$23,礼包中转!$D$6:$D$23)</f>
        <v>PushEverythingBagDesc1401</v>
      </c>
      <c r="H413" s="5" t="str">
        <f>_xlfn.XLOOKUP(C413,礼包中转!$I$6:$I$23,礼包中转!$F$6:$F$23)</f>
        <v>PushEverythingBag1401</v>
      </c>
      <c r="I413" s="5">
        <v>800</v>
      </c>
      <c r="J413" s="5">
        <f t="shared" si="74"/>
        <v>7200</v>
      </c>
      <c r="K413" s="5">
        <f>_xlfn.XLOOKUP(C413,礼包中转!$I$6:$I$23,礼包中转!$H$6:$H$23)</f>
        <v>1401</v>
      </c>
      <c r="L413" s="5" t="str">
        <f>_xlfn.XLOOKUP(C413,礼包中转!$I$6:$I$23,礼包中转!$L$6:$L$23,"[]")</f>
        <v>[{"ItemId":10004,"Num":15}]</v>
      </c>
      <c r="M413" s="26" t="str">
        <f>_xlfn.XLOOKUP(C413,礼包中转!$I$6:$I$23,礼包中转!$M$6:$M$23,"[]")</f>
        <v>[{"ItemId":50002,"Num":900},{"ItemId":50004,"Num":100000},{"ItemId":50005,"Num":570}]</v>
      </c>
    </row>
    <row r="414" spans="1:13" x14ac:dyDescent="0.15">
      <c r="A414" s="5">
        <f t="shared" si="72"/>
        <v>280140116</v>
      </c>
      <c r="B414" s="5">
        <f t="shared" si="73"/>
        <v>280140116</v>
      </c>
      <c r="C414" s="5" t="s">
        <v>176</v>
      </c>
      <c r="D414" s="5" t="str">
        <f>条件中转!R301</f>
        <v>{"ConditionType":28,"Param":[620,4]}</v>
      </c>
      <c r="E414" s="5" t="str">
        <f>_xlfn.XLOOKUP(C414,礼包中转!$I$6:$I$23,礼包中转!$G$6:$G$23)</f>
        <v>[0,19]</v>
      </c>
      <c r="F414" s="5">
        <f>_xlfn.XLOOKUP(C414,礼包中转!$I$6:$I$23,礼包中转!$E$6:$E$23)</f>
        <v>200</v>
      </c>
      <c r="G414" s="5" t="str">
        <f>_xlfn.XLOOKUP(C414,礼包中转!$I$6:$I$23,礼包中转!$D$6:$D$23)</f>
        <v>PushEverythingBagDesc1401</v>
      </c>
      <c r="H414" s="5" t="str">
        <f>_xlfn.XLOOKUP(C414,礼包中转!$I$6:$I$23,礼包中转!$F$6:$F$23)</f>
        <v>PushEverythingBag1401</v>
      </c>
      <c r="I414" s="5">
        <v>800</v>
      </c>
      <c r="J414" s="5">
        <f t="shared" si="74"/>
        <v>7200</v>
      </c>
      <c r="K414" s="5">
        <f>_xlfn.XLOOKUP(C414,礼包中转!$I$6:$I$23,礼包中转!$H$6:$H$23)</f>
        <v>1401</v>
      </c>
      <c r="L414" s="5" t="str">
        <f>_xlfn.XLOOKUP(C414,礼包中转!$I$6:$I$23,礼包中转!$L$6:$L$23,"[]")</f>
        <v>[{"ItemId":10004,"Num":15}]</v>
      </c>
      <c r="M414" s="26" t="str">
        <f>_xlfn.XLOOKUP(C414,礼包中转!$I$6:$I$23,礼包中转!$M$6:$M$23,"[]")</f>
        <v>[{"ItemId":50002,"Num":900},{"ItemId":50004,"Num":100000},{"ItemId":50005,"Num":570}]</v>
      </c>
    </row>
    <row r="415" spans="1:13" x14ac:dyDescent="0.15">
      <c r="A415" s="5">
        <f t="shared" si="72"/>
        <v>280140117</v>
      </c>
      <c r="B415" s="5">
        <f t="shared" si="73"/>
        <v>280140117</v>
      </c>
      <c r="C415" s="5" t="s">
        <v>176</v>
      </c>
      <c r="D415" s="5" t="str">
        <f>条件中转!R302</f>
        <v>{"ConditionType":28,"Param":[660,4]}</v>
      </c>
      <c r="E415" s="5" t="str">
        <f>_xlfn.XLOOKUP(C415,礼包中转!$I$6:$I$23,礼包中转!$G$6:$G$23)</f>
        <v>[0,19]</v>
      </c>
      <c r="F415" s="5">
        <f>_xlfn.XLOOKUP(C415,礼包中转!$I$6:$I$23,礼包中转!$E$6:$E$23)</f>
        <v>200</v>
      </c>
      <c r="G415" s="5" t="str">
        <f>_xlfn.XLOOKUP(C415,礼包中转!$I$6:$I$23,礼包中转!$D$6:$D$23)</f>
        <v>PushEverythingBagDesc1401</v>
      </c>
      <c r="H415" s="5" t="str">
        <f>_xlfn.XLOOKUP(C415,礼包中转!$I$6:$I$23,礼包中转!$F$6:$F$23)</f>
        <v>PushEverythingBag1401</v>
      </c>
      <c r="I415" s="5">
        <v>800</v>
      </c>
      <c r="J415" s="5">
        <f t="shared" si="74"/>
        <v>7200</v>
      </c>
      <c r="K415" s="5">
        <f>_xlfn.XLOOKUP(C415,礼包中转!$I$6:$I$23,礼包中转!$H$6:$H$23)</f>
        <v>1401</v>
      </c>
      <c r="L415" s="5" t="str">
        <f>_xlfn.XLOOKUP(C415,礼包中转!$I$6:$I$23,礼包中转!$L$6:$L$23,"[]")</f>
        <v>[{"ItemId":10004,"Num":15}]</v>
      </c>
      <c r="M415" s="26" t="str">
        <f>_xlfn.XLOOKUP(C415,礼包中转!$I$6:$I$23,礼包中转!$M$6:$M$23,"[]")</f>
        <v>[{"ItemId":50002,"Num":900},{"ItemId":50004,"Num":100000},{"ItemId":50005,"Num":570}]</v>
      </c>
    </row>
    <row r="416" spans="1:13" x14ac:dyDescent="0.15">
      <c r="A416" s="5">
        <f t="shared" si="72"/>
        <v>280140118</v>
      </c>
      <c r="B416" s="5">
        <f t="shared" si="73"/>
        <v>280140118</v>
      </c>
      <c r="C416" s="5" t="s">
        <v>176</v>
      </c>
      <c r="D416" s="5" t="str">
        <f>条件中转!R303</f>
        <v>{"ConditionType":28,"Param":[700,4]}</v>
      </c>
      <c r="E416" s="5" t="str">
        <f>_xlfn.XLOOKUP(C416,礼包中转!$I$6:$I$23,礼包中转!$G$6:$G$23)</f>
        <v>[0,19]</v>
      </c>
      <c r="F416" s="5">
        <f>_xlfn.XLOOKUP(C416,礼包中转!$I$6:$I$23,礼包中转!$E$6:$E$23)</f>
        <v>200</v>
      </c>
      <c r="G416" s="5" t="str">
        <f>_xlfn.XLOOKUP(C416,礼包中转!$I$6:$I$23,礼包中转!$D$6:$D$23)</f>
        <v>PushEverythingBagDesc1401</v>
      </c>
      <c r="H416" s="5" t="str">
        <f>_xlfn.XLOOKUP(C416,礼包中转!$I$6:$I$23,礼包中转!$F$6:$F$23)</f>
        <v>PushEverythingBag1401</v>
      </c>
      <c r="I416" s="5">
        <v>800</v>
      </c>
      <c r="J416" s="5">
        <f t="shared" si="74"/>
        <v>7200</v>
      </c>
      <c r="K416" s="5">
        <f>_xlfn.XLOOKUP(C416,礼包中转!$I$6:$I$23,礼包中转!$H$6:$H$23)</f>
        <v>1401</v>
      </c>
      <c r="L416" s="5" t="str">
        <f>_xlfn.XLOOKUP(C416,礼包中转!$I$6:$I$23,礼包中转!$L$6:$L$23,"[]")</f>
        <v>[{"ItemId":10004,"Num":15}]</v>
      </c>
      <c r="M416" s="26" t="str">
        <f>_xlfn.XLOOKUP(C416,礼包中转!$I$6:$I$23,礼包中转!$M$6:$M$23,"[]")</f>
        <v>[{"ItemId":50002,"Num":900},{"ItemId":50004,"Num":100000},{"ItemId":50005,"Num":570}]</v>
      </c>
    </row>
    <row r="417" spans="1:13" x14ac:dyDescent="0.15">
      <c r="A417" s="5">
        <f t="shared" si="72"/>
        <v>280140119</v>
      </c>
      <c r="B417" s="5">
        <f t="shared" si="73"/>
        <v>280140119</v>
      </c>
      <c r="C417" s="5" t="s">
        <v>176</v>
      </c>
      <c r="D417" s="5" t="str">
        <f>条件中转!R304</f>
        <v>{"ConditionType":28,"Param":[740,4]}</v>
      </c>
      <c r="E417" s="5" t="str">
        <f>_xlfn.XLOOKUP(C417,礼包中转!$I$6:$I$23,礼包中转!$G$6:$G$23)</f>
        <v>[0,19]</v>
      </c>
      <c r="F417" s="5">
        <f>_xlfn.XLOOKUP(C417,礼包中转!$I$6:$I$23,礼包中转!$E$6:$E$23)</f>
        <v>200</v>
      </c>
      <c r="G417" s="5" t="str">
        <f>_xlfn.XLOOKUP(C417,礼包中转!$I$6:$I$23,礼包中转!$D$6:$D$23)</f>
        <v>PushEverythingBagDesc1401</v>
      </c>
      <c r="H417" s="5" t="str">
        <f>_xlfn.XLOOKUP(C417,礼包中转!$I$6:$I$23,礼包中转!$F$6:$F$23)</f>
        <v>PushEverythingBag1401</v>
      </c>
      <c r="I417" s="5">
        <v>800</v>
      </c>
      <c r="J417" s="5">
        <f t="shared" si="74"/>
        <v>7200</v>
      </c>
      <c r="K417" s="5">
        <f>_xlfn.XLOOKUP(C417,礼包中转!$I$6:$I$23,礼包中转!$H$6:$H$23)</f>
        <v>1401</v>
      </c>
      <c r="L417" s="5" t="str">
        <f>_xlfn.XLOOKUP(C417,礼包中转!$I$6:$I$23,礼包中转!$L$6:$L$23,"[]")</f>
        <v>[{"ItemId":10004,"Num":15}]</v>
      </c>
      <c r="M417" s="26" t="str">
        <f>_xlfn.XLOOKUP(C417,礼包中转!$I$6:$I$23,礼包中转!$M$6:$M$23,"[]")</f>
        <v>[{"ItemId":50002,"Num":900},{"ItemId":50004,"Num":100000},{"ItemId":50005,"Num":570}]</v>
      </c>
    </row>
    <row r="418" spans="1:13" x14ac:dyDescent="0.15">
      <c r="A418" s="5">
        <f t="shared" si="72"/>
        <v>280140120</v>
      </c>
      <c r="B418" s="5">
        <f t="shared" si="73"/>
        <v>280140120</v>
      </c>
      <c r="C418" s="5" t="s">
        <v>176</v>
      </c>
      <c r="D418" s="5" t="str">
        <f>条件中转!R305</f>
        <v>{"ConditionType":28,"Param":[780,4]}</v>
      </c>
      <c r="E418" s="5" t="str">
        <f>_xlfn.XLOOKUP(C418,礼包中转!$I$6:$I$23,礼包中转!$G$6:$G$23)</f>
        <v>[0,19]</v>
      </c>
      <c r="F418" s="5">
        <f>_xlfn.XLOOKUP(C418,礼包中转!$I$6:$I$23,礼包中转!$E$6:$E$23)</f>
        <v>200</v>
      </c>
      <c r="G418" s="5" t="str">
        <f>_xlfn.XLOOKUP(C418,礼包中转!$I$6:$I$23,礼包中转!$D$6:$D$23)</f>
        <v>PushEverythingBagDesc1401</v>
      </c>
      <c r="H418" s="5" t="str">
        <f>_xlfn.XLOOKUP(C418,礼包中转!$I$6:$I$23,礼包中转!$F$6:$F$23)</f>
        <v>PushEverythingBag1401</v>
      </c>
      <c r="I418" s="5">
        <v>800</v>
      </c>
      <c r="J418" s="5">
        <f t="shared" si="74"/>
        <v>7200</v>
      </c>
      <c r="K418" s="5">
        <f>_xlfn.XLOOKUP(C418,礼包中转!$I$6:$I$23,礼包中转!$H$6:$H$23)</f>
        <v>1401</v>
      </c>
      <c r="L418" s="5" t="str">
        <f>_xlfn.XLOOKUP(C418,礼包中转!$I$6:$I$23,礼包中转!$L$6:$L$23,"[]")</f>
        <v>[{"ItemId":10004,"Num":15}]</v>
      </c>
      <c r="M418" s="26" t="str">
        <f>_xlfn.XLOOKUP(C418,礼包中转!$I$6:$I$23,礼包中转!$M$6:$M$23,"[]")</f>
        <v>[{"ItemId":50002,"Num":900},{"ItemId":50004,"Num":100000},{"ItemId":50005,"Num":570}]</v>
      </c>
    </row>
    <row r="419" spans="1:13" x14ac:dyDescent="0.15">
      <c r="A419" s="5">
        <f t="shared" si="72"/>
        <v>280140121</v>
      </c>
      <c r="B419" s="5">
        <f t="shared" si="73"/>
        <v>280140121</v>
      </c>
      <c r="C419" s="5" t="s">
        <v>176</v>
      </c>
      <c r="D419" s="5" t="str">
        <f>条件中转!R306</f>
        <v>{"ConditionType":28,"Param":[820,4]}</v>
      </c>
      <c r="E419" s="5" t="str">
        <f>_xlfn.XLOOKUP(C419,礼包中转!$I$6:$I$23,礼包中转!$G$6:$G$23)</f>
        <v>[0,19]</v>
      </c>
      <c r="F419" s="5">
        <f>_xlfn.XLOOKUP(C419,礼包中转!$I$6:$I$23,礼包中转!$E$6:$E$23)</f>
        <v>200</v>
      </c>
      <c r="G419" s="5" t="str">
        <f>_xlfn.XLOOKUP(C419,礼包中转!$I$6:$I$23,礼包中转!$D$6:$D$23)</f>
        <v>PushEverythingBagDesc1401</v>
      </c>
      <c r="H419" s="5" t="str">
        <f>_xlfn.XLOOKUP(C419,礼包中转!$I$6:$I$23,礼包中转!$F$6:$F$23)</f>
        <v>PushEverythingBag1401</v>
      </c>
      <c r="I419" s="5">
        <v>800</v>
      </c>
      <c r="J419" s="5">
        <f t="shared" si="74"/>
        <v>7200</v>
      </c>
      <c r="K419" s="5">
        <f>_xlfn.XLOOKUP(C419,礼包中转!$I$6:$I$23,礼包中转!$H$6:$H$23)</f>
        <v>1401</v>
      </c>
      <c r="L419" s="5" t="str">
        <f>_xlfn.XLOOKUP(C419,礼包中转!$I$6:$I$23,礼包中转!$L$6:$L$23,"[]")</f>
        <v>[{"ItemId":10004,"Num":15}]</v>
      </c>
      <c r="M419" s="26" t="str">
        <f>_xlfn.XLOOKUP(C419,礼包中转!$I$6:$I$23,礼包中转!$M$6:$M$23,"[]")</f>
        <v>[{"ItemId":50002,"Num":900},{"ItemId":50004,"Num":100000},{"ItemId":50005,"Num":570}]</v>
      </c>
    </row>
    <row r="420" spans="1:13" x14ac:dyDescent="0.15">
      <c r="A420" s="5">
        <f t="shared" si="72"/>
        <v>280140122</v>
      </c>
      <c r="B420" s="5">
        <f t="shared" si="73"/>
        <v>280140122</v>
      </c>
      <c r="C420" s="5" t="s">
        <v>176</v>
      </c>
      <c r="D420" s="5" t="str">
        <f>条件中转!R307</f>
        <v>{"ConditionType":28,"Param":[860,4]}</v>
      </c>
      <c r="E420" s="5" t="str">
        <f>_xlfn.XLOOKUP(C420,礼包中转!$I$6:$I$23,礼包中转!$G$6:$G$23)</f>
        <v>[0,19]</v>
      </c>
      <c r="F420" s="5">
        <f>_xlfn.XLOOKUP(C420,礼包中转!$I$6:$I$23,礼包中转!$E$6:$E$23)</f>
        <v>200</v>
      </c>
      <c r="G420" s="5" t="str">
        <f>_xlfn.XLOOKUP(C420,礼包中转!$I$6:$I$23,礼包中转!$D$6:$D$23)</f>
        <v>PushEverythingBagDesc1401</v>
      </c>
      <c r="H420" s="5" t="str">
        <f>_xlfn.XLOOKUP(C420,礼包中转!$I$6:$I$23,礼包中转!$F$6:$F$23)</f>
        <v>PushEverythingBag1401</v>
      </c>
      <c r="I420" s="5">
        <v>800</v>
      </c>
      <c r="J420" s="5">
        <f t="shared" si="74"/>
        <v>7200</v>
      </c>
      <c r="K420" s="5">
        <f>_xlfn.XLOOKUP(C420,礼包中转!$I$6:$I$23,礼包中转!$H$6:$H$23)</f>
        <v>1401</v>
      </c>
      <c r="L420" s="5" t="str">
        <f>_xlfn.XLOOKUP(C420,礼包中转!$I$6:$I$23,礼包中转!$L$6:$L$23,"[]")</f>
        <v>[{"ItemId":10004,"Num":15}]</v>
      </c>
      <c r="M420" s="26" t="str">
        <f>_xlfn.XLOOKUP(C420,礼包中转!$I$6:$I$23,礼包中转!$M$6:$M$23,"[]")</f>
        <v>[{"ItemId":50002,"Num":900},{"ItemId":50004,"Num":100000},{"ItemId":50005,"Num":570}]</v>
      </c>
    </row>
    <row r="421" spans="1:13" x14ac:dyDescent="0.15">
      <c r="A421" s="5">
        <f t="shared" si="72"/>
        <v>280140123</v>
      </c>
      <c r="B421" s="5">
        <f t="shared" si="73"/>
        <v>280140123</v>
      </c>
      <c r="C421" s="5" t="s">
        <v>176</v>
      </c>
      <c r="D421" s="5" t="str">
        <f>条件中转!R308</f>
        <v>{"ConditionType":28,"Param":[900,4]}</v>
      </c>
      <c r="E421" s="5" t="str">
        <f>_xlfn.XLOOKUP(C421,礼包中转!$I$6:$I$23,礼包中转!$G$6:$G$23)</f>
        <v>[0,19]</v>
      </c>
      <c r="F421" s="5">
        <f>_xlfn.XLOOKUP(C421,礼包中转!$I$6:$I$23,礼包中转!$E$6:$E$23)</f>
        <v>200</v>
      </c>
      <c r="G421" s="5" t="str">
        <f>_xlfn.XLOOKUP(C421,礼包中转!$I$6:$I$23,礼包中转!$D$6:$D$23)</f>
        <v>PushEverythingBagDesc1401</v>
      </c>
      <c r="H421" s="5" t="str">
        <f>_xlfn.XLOOKUP(C421,礼包中转!$I$6:$I$23,礼包中转!$F$6:$F$23)</f>
        <v>PushEverythingBag1401</v>
      </c>
      <c r="I421" s="5">
        <v>800</v>
      </c>
      <c r="J421" s="5">
        <f t="shared" si="74"/>
        <v>7200</v>
      </c>
      <c r="K421" s="5">
        <f>_xlfn.XLOOKUP(C421,礼包中转!$I$6:$I$23,礼包中转!$H$6:$H$23)</f>
        <v>1401</v>
      </c>
      <c r="L421" s="5" t="str">
        <f>_xlfn.XLOOKUP(C421,礼包中转!$I$6:$I$23,礼包中转!$L$6:$L$23,"[]")</f>
        <v>[{"ItemId":10004,"Num":15}]</v>
      </c>
      <c r="M421" s="26" t="str">
        <f>_xlfn.XLOOKUP(C421,礼包中转!$I$6:$I$23,礼包中转!$M$6:$M$23,"[]")</f>
        <v>[{"ItemId":50002,"Num":900},{"ItemId":50004,"Num":100000},{"ItemId":50005,"Num":570}]</v>
      </c>
    </row>
    <row r="422" spans="1:13" x14ac:dyDescent="0.15">
      <c r="A422" s="5">
        <f t="shared" si="72"/>
        <v>280140124</v>
      </c>
      <c r="B422" s="5">
        <f t="shared" si="73"/>
        <v>280140124</v>
      </c>
      <c r="C422" s="5" t="s">
        <v>176</v>
      </c>
      <c r="D422" s="5" t="str">
        <f>条件中转!R309</f>
        <v>{"ConditionType":28,"Param":[940,4]}</v>
      </c>
      <c r="E422" s="5" t="str">
        <f>_xlfn.XLOOKUP(C422,礼包中转!$I$6:$I$23,礼包中转!$G$6:$G$23)</f>
        <v>[0,19]</v>
      </c>
      <c r="F422" s="5">
        <f>_xlfn.XLOOKUP(C422,礼包中转!$I$6:$I$23,礼包中转!$E$6:$E$23)</f>
        <v>200</v>
      </c>
      <c r="G422" s="5" t="str">
        <f>_xlfn.XLOOKUP(C422,礼包中转!$I$6:$I$23,礼包中转!$D$6:$D$23)</f>
        <v>PushEverythingBagDesc1401</v>
      </c>
      <c r="H422" s="5" t="str">
        <f>_xlfn.XLOOKUP(C422,礼包中转!$I$6:$I$23,礼包中转!$F$6:$F$23)</f>
        <v>PushEverythingBag1401</v>
      </c>
      <c r="I422" s="5">
        <v>800</v>
      </c>
      <c r="J422" s="5">
        <f t="shared" si="74"/>
        <v>7200</v>
      </c>
      <c r="K422" s="5">
        <f>_xlfn.XLOOKUP(C422,礼包中转!$I$6:$I$23,礼包中转!$H$6:$H$23)</f>
        <v>1401</v>
      </c>
      <c r="L422" s="5" t="str">
        <f>_xlfn.XLOOKUP(C422,礼包中转!$I$6:$I$23,礼包中转!$L$6:$L$23,"[]")</f>
        <v>[{"ItemId":10004,"Num":15}]</v>
      </c>
      <c r="M422" s="26" t="str">
        <f>_xlfn.XLOOKUP(C422,礼包中转!$I$6:$I$23,礼包中转!$M$6:$M$23,"[]")</f>
        <v>[{"ItemId":50002,"Num":900},{"ItemId":50004,"Num":100000},{"ItemId":50005,"Num":570}]</v>
      </c>
    </row>
    <row r="423" spans="1:13" x14ac:dyDescent="0.15">
      <c r="A423" s="5">
        <f t="shared" si="72"/>
        <v>280140125</v>
      </c>
      <c r="B423" s="5">
        <f t="shared" si="73"/>
        <v>280140125</v>
      </c>
      <c r="C423" s="5" t="s">
        <v>176</v>
      </c>
      <c r="D423" s="5" t="str">
        <f>条件中转!R310</f>
        <v>{"ConditionType":28,"Param":[980,4]}</v>
      </c>
      <c r="E423" s="5" t="str">
        <f>_xlfn.XLOOKUP(C423,礼包中转!$I$6:$I$23,礼包中转!$G$6:$G$23)</f>
        <v>[0,19]</v>
      </c>
      <c r="F423" s="5">
        <f>_xlfn.XLOOKUP(C423,礼包中转!$I$6:$I$23,礼包中转!$E$6:$E$23)</f>
        <v>200</v>
      </c>
      <c r="G423" s="5" t="str">
        <f>_xlfn.XLOOKUP(C423,礼包中转!$I$6:$I$23,礼包中转!$D$6:$D$23)</f>
        <v>PushEverythingBagDesc1401</v>
      </c>
      <c r="H423" s="5" t="str">
        <f>_xlfn.XLOOKUP(C423,礼包中转!$I$6:$I$23,礼包中转!$F$6:$F$23)</f>
        <v>PushEverythingBag1401</v>
      </c>
      <c r="I423" s="5">
        <v>800</v>
      </c>
      <c r="J423" s="5">
        <f t="shared" si="74"/>
        <v>7200</v>
      </c>
      <c r="K423" s="5">
        <f>_xlfn.XLOOKUP(C423,礼包中转!$I$6:$I$23,礼包中转!$H$6:$H$23)</f>
        <v>1401</v>
      </c>
      <c r="L423" s="5" t="str">
        <f>_xlfn.XLOOKUP(C423,礼包中转!$I$6:$I$23,礼包中转!$L$6:$L$23,"[]")</f>
        <v>[{"ItemId":10004,"Num":15}]</v>
      </c>
      <c r="M423" s="26" t="str">
        <f>_xlfn.XLOOKUP(C423,礼包中转!$I$6:$I$23,礼包中转!$M$6:$M$23,"[]")</f>
        <v>[{"ItemId":50002,"Num":900},{"ItemId":50004,"Num":100000},{"ItemId":50005,"Num":570}]</v>
      </c>
    </row>
    <row r="424" spans="1:13" x14ac:dyDescent="0.15">
      <c r="A424" s="5">
        <f>B424</f>
        <v>280140301</v>
      </c>
      <c r="B424" s="5">
        <f>28*10000000+K424*100+1</f>
        <v>280140301</v>
      </c>
      <c r="C424" s="5" t="s">
        <v>170</v>
      </c>
      <c r="D424" s="5" t="str">
        <f>D399</f>
        <v>{"ConditionType":28,"Param":[20,4]}</v>
      </c>
      <c r="E424" s="5" t="str">
        <f>_xlfn.XLOOKUP(C424,礼包中转!$I$6:$I$23,礼包中转!$G$6:$G$23)</f>
        <v>[40,-1]</v>
      </c>
      <c r="F424" s="5">
        <f>_xlfn.XLOOKUP(C424,礼包中转!$I$6:$I$23,礼包中转!$E$6:$E$23)</f>
        <v>200</v>
      </c>
      <c r="G424" s="5" t="str">
        <f>_xlfn.XLOOKUP(C424,礼包中转!$I$6:$I$23,礼包中转!$D$6:$D$23)</f>
        <v>PushEverythingBagDesc1403</v>
      </c>
      <c r="H424" s="5" t="str">
        <f>_xlfn.XLOOKUP(C424,礼包中转!$I$6:$I$23,礼包中转!$F$6:$F$23)</f>
        <v>PushEverythingBag1403</v>
      </c>
      <c r="I424" s="5">
        <v>800</v>
      </c>
      <c r="J424" s="5">
        <f>60*60*2</f>
        <v>7200</v>
      </c>
      <c r="K424" s="5">
        <f>_xlfn.XLOOKUP(C424,礼包中转!$I$6:$I$23,礼包中转!$H$6:$H$23)</f>
        <v>1403</v>
      </c>
      <c r="L424" s="5" t="str">
        <f>_xlfn.XLOOKUP(C424,礼包中转!$I$6:$I$23,礼包中转!$L$6:$L$23,"[]")</f>
        <v>[{"ItemId":10004,"Num":65}]</v>
      </c>
      <c r="M424" s="26" t="str">
        <f>_xlfn.XLOOKUP(C424,礼包中转!$I$6:$I$23,礼包中转!$M$6:$M$23,"[]")</f>
        <v>[{"ItemId":50002,"Num":4800},{"ItemId":50004,"Num":500000},{"ItemId":50005,"Num":2500}]</v>
      </c>
    </row>
    <row r="425" spans="1:13" x14ac:dyDescent="0.15">
      <c r="A425" s="5">
        <f t="shared" si="72"/>
        <v>280140302</v>
      </c>
      <c r="B425" s="5">
        <f>B424+1</f>
        <v>280140302</v>
      </c>
      <c r="C425" s="5" t="s">
        <v>170</v>
      </c>
      <c r="D425" s="5" t="str">
        <f t="shared" ref="D425:D448" si="75">D400</f>
        <v>{"ConditionType":28,"Param":[60,4]}</v>
      </c>
      <c r="E425" s="5" t="str">
        <f>_xlfn.XLOOKUP(C425,礼包中转!$I$6:$I$23,礼包中转!$G$6:$G$23)</f>
        <v>[40,-1]</v>
      </c>
      <c r="F425" s="5">
        <f>_xlfn.XLOOKUP(C425,礼包中转!$I$6:$I$23,礼包中转!$E$6:$E$23)</f>
        <v>200</v>
      </c>
      <c r="G425" s="5" t="str">
        <f>_xlfn.XLOOKUP(C425,礼包中转!$I$6:$I$23,礼包中转!$D$6:$D$23)</f>
        <v>PushEverythingBagDesc1403</v>
      </c>
      <c r="H425" s="5" t="str">
        <f>_xlfn.XLOOKUP(C425,礼包中转!$I$6:$I$23,礼包中转!$F$6:$F$23)</f>
        <v>PushEverythingBag1403</v>
      </c>
      <c r="I425" s="5">
        <v>800</v>
      </c>
      <c r="J425" s="5">
        <f>60*60*2</f>
        <v>7200</v>
      </c>
      <c r="K425" s="5">
        <f>_xlfn.XLOOKUP(C425,礼包中转!$I$6:$I$23,礼包中转!$H$6:$H$23)</f>
        <v>1403</v>
      </c>
      <c r="L425" s="5" t="str">
        <f>_xlfn.XLOOKUP(C425,礼包中转!$I$6:$I$23,礼包中转!$L$6:$L$23,"[]")</f>
        <v>[{"ItemId":10004,"Num":65}]</v>
      </c>
      <c r="M425" s="26" t="str">
        <f>_xlfn.XLOOKUP(C425,礼包中转!$I$6:$I$23,礼包中转!$M$6:$M$23,"[]")</f>
        <v>[{"ItemId":50002,"Num":4800},{"ItemId":50004,"Num":500000},{"ItemId":50005,"Num":2500}]</v>
      </c>
    </row>
    <row r="426" spans="1:13" x14ac:dyDescent="0.15">
      <c r="A426" s="5">
        <f t="shared" si="72"/>
        <v>280140303</v>
      </c>
      <c r="B426" s="5">
        <f t="shared" ref="B426:B448" si="76">B425+1</f>
        <v>280140303</v>
      </c>
      <c r="C426" s="5" t="s">
        <v>152</v>
      </c>
      <c r="D426" s="5" t="str">
        <f t="shared" si="75"/>
        <v>{"ConditionType":28,"Param":[100,4]}</v>
      </c>
      <c r="E426" s="5" t="str">
        <f>_xlfn.XLOOKUP(C426,礼包中转!$I$6:$I$23,礼包中转!$G$6:$G$23)</f>
        <v>[40,-1]</v>
      </c>
      <c r="F426" s="5">
        <f>_xlfn.XLOOKUP(C426,礼包中转!$I$6:$I$23,礼包中转!$E$6:$E$23)</f>
        <v>200</v>
      </c>
      <c r="G426" s="5" t="str">
        <f>_xlfn.XLOOKUP(C426,礼包中转!$I$6:$I$23,礼包中转!$D$6:$D$23)</f>
        <v>PushEverythingBagDesc1403</v>
      </c>
      <c r="H426" s="5" t="str">
        <f>_xlfn.XLOOKUP(C426,礼包中转!$I$6:$I$23,礼包中转!$F$6:$F$23)</f>
        <v>PushEverythingBag1403</v>
      </c>
      <c r="I426" s="5">
        <v>800</v>
      </c>
      <c r="J426" s="5">
        <f t="shared" ref="J426:J448" si="77">60*60*2</f>
        <v>7200</v>
      </c>
      <c r="K426" s="5">
        <f>_xlfn.XLOOKUP(C426,礼包中转!$I$6:$I$23,礼包中转!$H$6:$H$23)</f>
        <v>1403</v>
      </c>
      <c r="L426" s="5" t="str">
        <f>_xlfn.XLOOKUP(C426,礼包中转!$I$6:$I$23,礼包中转!$L$6:$L$23,"[]")</f>
        <v>[{"ItemId":10004,"Num":65}]</v>
      </c>
      <c r="M426" s="26" t="str">
        <f>_xlfn.XLOOKUP(C426,礼包中转!$I$6:$I$23,礼包中转!$M$6:$M$23,"[]")</f>
        <v>[{"ItemId":50002,"Num":4800},{"ItemId":50004,"Num":500000},{"ItemId":50005,"Num":2500}]</v>
      </c>
    </row>
    <row r="427" spans="1:13" x14ac:dyDescent="0.15">
      <c r="A427" s="5">
        <f t="shared" si="72"/>
        <v>280140304</v>
      </c>
      <c r="B427" s="5">
        <f t="shared" si="76"/>
        <v>280140304</v>
      </c>
      <c r="C427" s="5" t="s">
        <v>152</v>
      </c>
      <c r="D427" s="5" t="str">
        <f t="shared" si="75"/>
        <v>{"ConditionType":28,"Param":[140,4]}</v>
      </c>
      <c r="E427" s="5" t="str">
        <f>_xlfn.XLOOKUP(C427,礼包中转!$I$6:$I$23,礼包中转!$G$6:$G$23)</f>
        <v>[40,-1]</v>
      </c>
      <c r="F427" s="5">
        <f>_xlfn.XLOOKUP(C427,礼包中转!$I$6:$I$23,礼包中转!$E$6:$E$23)</f>
        <v>200</v>
      </c>
      <c r="G427" s="5" t="str">
        <f>_xlfn.XLOOKUP(C427,礼包中转!$I$6:$I$23,礼包中转!$D$6:$D$23)</f>
        <v>PushEverythingBagDesc1403</v>
      </c>
      <c r="H427" s="5" t="str">
        <f>_xlfn.XLOOKUP(C427,礼包中转!$I$6:$I$23,礼包中转!$F$6:$F$23)</f>
        <v>PushEverythingBag1403</v>
      </c>
      <c r="I427" s="5">
        <v>800</v>
      </c>
      <c r="J427" s="5">
        <f t="shared" si="77"/>
        <v>7200</v>
      </c>
      <c r="K427" s="5">
        <f>_xlfn.XLOOKUP(C427,礼包中转!$I$6:$I$23,礼包中转!$H$6:$H$23)</f>
        <v>1403</v>
      </c>
      <c r="L427" s="5" t="str">
        <f>_xlfn.XLOOKUP(C427,礼包中转!$I$6:$I$23,礼包中转!$L$6:$L$23,"[]")</f>
        <v>[{"ItemId":10004,"Num":65}]</v>
      </c>
      <c r="M427" s="26" t="str">
        <f>_xlfn.XLOOKUP(C427,礼包中转!$I$6:$I$23,礼包中转!$M$6:$M$23,"[]")</f>
        <v>[{"ItemId":50002,"Num":4800},{"ItemId":50004,"Num":500000},{"ItemId":50005,"Num":2500}]</v>
      </c>
    </row>
    <row r="428" spans="1:13" x14ac:dyDescent="0.15">
      <c r="A428" s="5">
        <f t="shared" si="72"/>
        <v>280140305</v>
      </c>
      <c r="B428" s="5">
        <f t="shared" si="76"/>
        <v>280140305</v>
      </c>
      <c r="C428" s="5" t="s">
        <v>152</v>
      </c>
      <c r="D428" s="5" t="str">
        <f t="shared" si="75"/>
        <v>{"ConditionType":28,"Param":[180,4]}</v>
      </c>
      <c r="E428" s="5" t="str">
        <f>_xlfn.XLOOKUP(C428,礼包中转!$I$6:$I$23,礼包中转!$G$6:$G$23)</f>
        <v>[40,-1]</v>
      </c>
      <c r="F428" s="5">
        <f>_xlfn.XLOOKUP(C428,礼包中转!$I$6:$I$23,礼包中转!$E$6:$E$23)</f>
        <v>200</v>
      </c>
      <c r="G428" s="5" t="str">
        <f>_xlfn.XLOOKUP(C428,礼包中转!$I$6:$I$23,礼包中转!$D$6:$D$23)</f>
        <v>PushEverythingBagDesc1403</v>
      </c>
      <c r="H428" s="5" t="str">
        <f>_xlfn.XLOOKUP(C428,礼包中转!$I$6:$I$23,礼包中转!$F$6:$F$23)</f>
        <v>PushEverythingBag1403</v>
      </c>
      <c r="I428" s="5">
        <v>800</v>
      </c>
      <c r="J428" s="5">
        <f t="shared" si="77"/>
        <v>7200</v>
      </c>
      <c r="K428" s="5">
        <f>_xlfn.XLOOKUP(C428,礼包中转!$I$6:$I$23,礼包中转!$H$6:$H$23)</f>
        <v>1403</v>
      </c>
      <c r="L428" s="5" t="str">
        <f>_xlfn.XLOOKUP(C428,礼包中转!$I$6:$I$23,礼包中转!$L$6:$L$23,"[]")</f>
        <v>[{"ItemId":10004,"Num":65}]</v>
      </c>
      <c r="M428" s="26" t="str">
        <f>_xlfn.XLOOKUP(C428,礼包中转!$I$6:$I$23,礼包中转!$M$6:$M$23,"[]")</f>
        <v>[{"ItemId":50002,"Num":4800},{"ItemId":50004,"Num":500000},{"ItemId":50005,"Num":2500}]</v>
      </c>
    </row>
    <row r="429" spans="1:13" x14ac:dyDescent="0.15">
      <c r="A429" s="5">
        <f t="shared" si="72"/>
        <v>280140306</v>
      </c>
      <c r="B429" s="5">
        <f t="shared" si="76"/>
        <v>280140306</v>
      </c>
      <c r="C429" s="5" t="s">
        <v>152</v>
      </c>
      <c r="D429" s="5" t="str">
        <f t="shared" si="75"/>
        <v>{"ConditionType":28,"Param":[220,4]}</v>
      </c>
      <c r="E429" s="5" t="str">
        <f>_xlfn.XLOOKUP(C429,礼包中转!$I$6:$I$23,礼包中转!$G$6:$G$23)</f>
        <v>[40,-1]</v>
      </c>
      <c r="F429" s="5">
        <f>_xlfn.XLOOKUP(C429,礼包中转!$I$6:$I$23,礼包中转!$E$6:$E$23)</f>
        <v>200</v>
      </c>
      <c r="G429" s="5" t="str">
        <f>_xlfn.XLOOKUP(C429,礼包中转!$I$6:$I$23,礼包中转!$D$6:$D$23)</f>
        <v>PushEverythingBagDesc1403</v>
      </c>
      <c r="H429" s="5" t="str">
        <f>_xlfn.XLOOKUP(C429,礼包中转!$I$6:$I$23,礼包中转!$F$6:$F$23)</f>
        <v>PushEverythingBag1403</v>
      </c>
      <c r="I429" s="5">
        <v>800</v>
      </c>
      <c r="J429" s="5">
        <f t="shared" si="77"/>
        <v>7200</v>
      </c>
      <c r="K429" s="5">
        <f>_xlfn.XLOOKUP(C429,礼包中转!$I$6:$I$23,礼包中转!$H$6:$H$23)</f>
        <v>1403</v>
      </c>
      <c r="L429" s="5" t="str">
        <f>_xlfn.XLOOKUP(C429,礼包中转!$I$6:$I$23,礼包中转!$L$6:$L$23,"[]")</f>
        <v>[{"ItemId":10004,"Num":65}]</v>
      </c>
      <c r="M429" s="26" t="str">
        <f>_xlfn.XLOOKUP(C429,礼包中转!$I$6:$I$23,礼包中转!$M$6:$M$23,"[]")</f>
        <v>[{"ItemId":50002,"Num":4800},{"ItemId":50004,"Num":500000},{"ItemId":50005,"Num":2500}]</v>
      </c>
    </row>
    <row r="430" spans="1:13" x14ac:dyDescent="0.15">
      <c r="A430" s="5">
        <f t="shared" si="72"/>
        <v>280140307</v>
      </c>
      <c r="B430" s="5">
        <f t="shared" si="76"/>
        <v>280140307</v>
      </c>
      <c r="C430" s="5" t="s">
        <v>152</v>
      </c>
      <c r="D430" s="5" t="str">
        <f t="shared" si="75"/>
        <v>{"ConditionType":28,"Param":[260,4]}</v>
      </c>
      <c r="E430" s="5" t="str">
        <f>_xlfn.XLOOKUP(C430,礼包中转!$I$6:$I$23,礼包中转!$G$6:$G$23)</f>
        <v>[40,-1]</v>
      </c>
      <c r="F430" s="5">
        <f>_xlfn.XLOOKUP(C430,礼包中转!$I$6:$I$23,礼包中转!$E$6:$E$23)</f>
        <v>200</v>
      </c>
      <c r="G430" s="5" t="str">
        <f>_xlfn.XLOOKUP(C430,礼包中转!$I$6:$I$23,礼包中转!$D$6:$D$23)</f>
        <v>PushEverythingBagDesc1403</v>
      </c>
      <c r="H430" s="5" t="str">
        <f>_xlfn.XLOOKUP(C430,礼包中转!$I$6:$I$23,礼包中转!$F$6:$F$23)</f>
        <v>PushEverythingBag1403</v>
      </c>
      <c r="I430" s="5">
        <v>800</v>
      </c>
      <c r="J430" s="5">
        <f t="shared" si="77"/>
        <v>7200</v>
      </c>
      <c r="K430" s="5">
        <f>_xlfn.XLOOKUP(C430,礼包中转!$I$6:$I$23,礼包中转!$H$6:$H$23)</f>
        <v>1403</v>
      </c>
      <c r="L430" s="5" t="str">
        <f>_xlfn.XLOOKUP(C430,礼包中转!$I$6:$I$23,礼包中转!$L$6:$L$23,"[]")</f>
        <v>[{"ItemId":10004,"Num":65}]</v>
      </c>
      <c r="M430" s="26" t="str">
        <f>_xlfn.XLOOKUP(C430,礼包中转!$I$6:$I$23,礼包中转!$M$6:$M$23,"[]")</f>
        <v>[{"ItemId":50002,"Num":4800},{"ItemId":50004,"Num":500000},{"ItemId":50005,"Num":2500}]</v>
      </c>
    </row>
    <row r="431" spans="1:13" x14ac:dyDescent="0.15">
      <c r="A431" s="5">
        <f t="shared" si="72"/>
        <v>280140308</v>
      </c>
      <c r="B431" s="5">
        <f t="shared" si="76"/>
        <v>280140308</v>
      </c>
      <c r="C431" s="5" t="s">
        <v>152</v>
      </c>
      <c r="D431" s="5" t="str">
        <f t="shared" si="75"/>
        <v>{"ConditionType":28,"Param":[300,4]}</v>
      </c>
      <c r="E431" s="5" t="str">
        <f>_xlfn.XLOOKUP(C431,礼包中转!$I$6:$I$23,礼包中转!$G$6:$G$23)</f>
        <v>[40,-1]</v>
      </c>
      <c r="F431" s="5">
        <f>_xlfn.XLOOKUP(C431,礼包中转!$I$6:$I$23,礼包中转!$E$6:$E$23)</f>
        <v>200</v>
      </c>
      <c r="G431" s="5" t="str">
        <f>_xlfn.XLOOKUP(C431,礼包中转!$I$6:$I$23,礼包中转!$D$6:$D$23)</f>
        <v>PushEverythingBagDesc1403</v>
      </c>
      <c r="H431" s="5" t="str">
        <f>_xlfn.XLOOKUP(C431,礼包中转!$I$6:$I$23,礼包中转!$F$6:$F$23)</f>
        <v>PushEverythingBag1403</v>
      </c>
      <c r="I431" s="5">
        <v>800</v>
      </c>
      <c r="J431" s="5">
        <f t="shared" si="77"/>
        <v>7200</v>
      </c>
      <c r="K431" s="5">
        <f>_xlfn.XLOOKUP(C431,礼包中转!$I$6:$I$23,礼包中转!$H$6:$H$23)</f>
        <v>1403</v>
      </c>
      <c r="L431" s="5" t="str">
        <f>_xlfn.XLOOKUP(C431,礼包中转!$I$6:$I$23,礼包中转!$L$6:$L$23,"[]")</f>
        <v>[{"ItemId":10004,"Num":65}]</v>
      </c>
      <c r="M431" s="26" t="str">
        <f>_xlfn.XLOOKUP(C431,礼包中转!$I$6:$I$23,礼包中转!$M$6:$M$23,"[]")</f>
        <v>[{"ItemId":50002,"Num":4800},{"ItemId":50004,"Num":500000},{"ItemId":50005,"Num":2500}]</v>
      </c>
    </row>
    <row r="432" spans="1:13" x14ac:dyDescent="0.15">
      <c r="A432" s="5">
        <f t="shared" si="72"/>
        <v>280140309</v>
      </c>
      <c r="B432" s="5">
        <f t="shared" si="76"/>
        <v>280140309</v>
      </c>
      <c r="C432" s="5" t="s">
        <v>152</v>
      </c>
      <c r="D432" s="5" t="str">
        <f t="shared" si="75"/>
        <v>{"ConditionType":28,"Param":[340,4]}</v>
      </c>
      <c r="E432" s="5" t="str">
        <f>_xlfn.XLOOKUP(C432,礼包中转!$I$6:$I$23,礼包中转!$G$6:$G$23)</f>
        <v>[40,-1]</v>
      </c>
      <c r="F432" s="5">
        <f>_xlfn.XLOOKUP(C432,礼包中转!$I$6:$I$23,礼包中转!$E$6:$E$23)</f>
        <v>200</v>
      </c>
      <c r="G432" s="5" t="str">
        <f>_xlfn.XLOOKUP(C432,礼包中转!$I$6:$I$23,礼包中转!$D$6:$D$23)</f>
        <v>PushEverythingBagDesc1403</v>
      </c>
      <c r="H432" s="5" t="str">
        <f>_xlfn.XLOOKUP(C432,礼包中转!$I$6:$I$23,礼包中转!$F$6:$F$23)</f>
        <v>PushEverythingBag1403</v>
      </c>
      <c r="I432" s="5">
        <v>800</v>
      </c>
      <c r="J432" s="5">
        <f t="shared" si="77"/>
        <v>7200</v>
      </c>
      <c r="K432" s="5">
        <f>_xlfn.XLOOKUP(C432,礼包中转!$I$6:$I$23,礼包中转!$H$6:$H$23)</f>
        <v>1403</v>
      </c>
      <c r="L432" s="5" t="str">
        <f>_xlfn.XLOOKUP(C432,礼包中转!$I$6:$I$23,礼包中转!$L$6:$L$23,"[]")</f>
        <v>[{"ItemId":10004,"Num":65}]</v>
      </c>
      <c r="M432" s="26" t="str">
        <f>_xlfn.XLOOKUP(C432,礼包中转!$I$6:$I$23,礼包中转!$M$6:$M$23,"[]")</f>
        <v>[{"ItemId":50002,"Num":4800},{"ItemId":50004,"Num":500000},{"ItemId":50005,"Num":2500}]</v>
      </c>
    </row>
    <row r="433" spans="1:13" x14ac:dyDescent="0.15">
      <c r="A433" s="5">
        <f t="shared" si="72"/>
        <v>280140310</v>
      </c>
      <c r="B433" s="5">
        <f t="shared" si="76"/>
        <v>280140310</v>
      </c>
      <c r="C433" s="5" t="s">
        <v>152</v>
      </c>
      <c r="D433" s="5" t="str">
        <f t="shared" si="75"/>
        <v>{"ConditionType":28,"Param":[380,4]}</v>
      </c>
      <c r="E433" s="5" t="str">
        <f>_xlfn.XLOOKUP(C433,礼包中转!$I$6:$I$23,礼包中转!$G$6:$G$23)</f>
        <v>[40,-1]</v>
      </c>
      <c r="F433" s="5">
        <f>_xlfn.XLOOKUP(C433,礼包中转!$I$6:$I$23,礼包中转!$E$6:$E$23)</f>
        <v>200</v>
      </c>
      <c r="G433" s="5" t="str">
        <f>_xlfn.XLOOKUP(C433,礼包中转!$I$6:$I$23,礼包中转!$D$6:$D$23)</f>
        <v>PushEverythingBagDesc1403</v>
      </c>
      <c r="H433" s="5" t="str">
        <f>_xlfn.XLOOKUP(C433,礼包中转!$I$6:$I$23,礼包中转!$F$6:$F$23)</f>
        <v>PushEverythingBag1403</v>
      </c>
      <c r="I433" s="5">
        <v>800</v>
      </c>
      <c r="J433" s="5">
        <f t="shared" si="77"/>
        <v>7200</v>
      </c>
      <c r="K433" s="5">
        <f>_xlfn.XLOOKUP(C433,礼包中转!$I$6:$I$23,礼包中转!$H$6:$H$23)</f>
        <v>1403</v>
      </c>
      <c r="L433" s="5" t="str">
        <f>_xlfn.XLOOKUP(C433,礼包中转!$I$6:$I$23,礼包中转!$L$6:$L$23,"[]")</f>
        <v>[{"ItemId":10004,"Num":65}]</v>
      </c>
      <c r="M433" s="26" t="str">
        <f>_xlfn.XLOOKUP(C433,礼包中转!$I$6:$I$23,礼包中转!$M$6:$M$23,"[]")</f>
        <v>[{"ItemId":50002,"Num":4800},{"ItemId":50004,"Num":500000},{"ItemId":50005,"Num":2500}]</v>
      </c>
    </row>
    <row r="434" spans="1:13" x14ac:dyDescent="0.15">
      <c r="A434" s="5">
        <f t="shared" si="72"/>
        <v>280140311</v>
      </c>
      <c r="B434" s="5">
        <f t="shared" si="76"/>
        <v>280140311</v>
      </c>
      <c r="C434" s="5" t="s">
        <v>152</v>
      </c>
      <c r="D434" s="5" t="str">
        <f t="shared" si="75"/>
        <v>{"ConditionType":28,"Param":[420,4]}</v>
      </c>
      <c r="E434" s="5" t="str">
        <f>_xlfn.XLOOKUP(C434,礼包中转!$I$6:$I$23,礼包中转!$G$6:$G$23)</f>
        <v>[40,-1]</v>
      </c>
      <c r="F434" s="5">
        <f>_xlfn.XLOOKUP(C434,礼包中转!$I$6:$I$23,礼包中转!$E$6:$E$23)</f>
        <v>200</v>
      </c>
      <c r="G434" s="5" t="str">
        <f>_xlfn.XLOOKUP(C434,礼包中转!$I$6:$I$23,礼包中转!$D$6:$D$23)</f>
        <v>PushEverythingBagDesc1403</v>
      </c>
      <c r="H434" s="5" t="str">
        <f>_xlfn.XLOOKUP(C434,礼包中转!$I$6:$I$23,礼包中转!$F$6:$F$23)</f>
        <v>PushEverythingBag1403</v>
      </c>
      <c r="I434" s="5">
        <v>800</v>
      </c>
      <c r="J434" s="5">
        <f t="shared" si="77"/>
        <v>7200</v>
      </c>
      <c r="K434" s="5">
        <f>_xlfn.XLOOKUP(C434,礼包中转!$I$6:$I$23,礼包中转!$H$6:$H$23)</f>
        <v>1403</v>
      </c>
      <c r="L434" s="5" t="str">
        <f>_xlfn.XLOOKUP(C434,礼包中转!$I$6:$I$23,礼包中转!$L$6:$L$23,"[]")</f>
        <v>[{"ItemId":10004,"Num":65}]</v>
      </c>
      <c r="M434" s="26" t="str">
        <f>_xlfn.XLOOKUP(C434,礼包中转!$I$6:$I$23,礼包中转!$M$6:$M$23,"[]")</f>
        <v>[{"ItemId":50002,"Num":4800},{"ItemId":50004,"Num":500000},{"ItemId":50005,"Num":2500}]</v>
      </c>
    </row>
    <row r="435" spans="1:13" x14ac:dyDescent="0.15">
      <c r="A435" s="5">
        <f t="shared" si="72"/>
        <v>280140312</v>
      </c>
      <c r="B435" s="5">
        <f t="shared" si="76"/>
        <v>280140312</v>
      </c>
      <c r="C435" s="5" t="s">
        <v>152</v>
      </c>
      <c r="D435" s="5" t="str">
        <f t="shared" si="75"/>
        <v>{"ConditionType":28,"Param":[460,4]}</v>
      </c>
      <c r="E435" s="5" t="str">
        <f>_xlfn.XLOOKUP(C435,礼包中转!$I$6:$I$23,礼包中转!$G$6:$G$23)</f>
        <v>[40,-1]</v>
      </c>
      <c r="F435" s="5">
        <f>_xlfn.XLOOKUP(C435,礼包中转!$I$6:$I$23,礼包中转!$E$6:$E$23)</f>
        <v>200</v>
      </c>
      <c r="G435" s="5" t="str">
        <f>_xlfn.XLOOKUP(C435,礼包中转!$I$6:$I$23,礼包中转!$D$6:$D$23)</f>
        <v>PushEverythingBagDesc1403</v>
      </c>
      <c r="H435" s="5" t="str">
        <f>_xlfn.XLOOKUP(C435,礼包中转!$I$6:$I$23,礼包中转!$F$6:$F$23)</f>
        <v>PushEverythingBag1403</v>
      </c>
      <c r="I435" s="5">
        <v>800</v>
      </c>
      <c r="J435" s="5">
        <f t="shared" si="77"/>
        <v>7200</v>
      </c>
      <c r="K435" s="5">
        <f>_xlfn.XLOOKUP(C435,礼包中转!$I$6:$I$23,礼包中转!$H$6:$H$23)</f>
        <v>1403</v>
      </c>
      <c r="L435" s="5" t="str">
        <f>_xlfn.XLOOKUP(C435,礼包中转!$I$6:$I$23,礼包中转!$L$6:$L$23,"[]")</f>
        <v>[{"ItemId":10004,"Num":65}]</v>
      </c>
      <c r="M435" s="26" t="str">
        <f>_xlfn.XLOOKUP(C435,礼包中转!$I$6:$I$23,礼包中转!$M$6:$M$23,"[]")</f>
        <v>[{"ItemId":50002,"Num":4800},{"ItemId":50004,"Num":500000},{"ItemId":50005,"Num":2500}]</v>
      </c>
    </row>
    <row r="436" spans="1:13" x14ac:dyDescent="0.15">
      <c r="A436" s="5">
        <f t="shared" si="72"/>
        <v>280140313</v>
      </c>
      <c r="B436" s="5">
        <f t="shared" si="76"/>
        <v>280140313</v>
      </c>
      <c r="C436" s="5" t="s">
        <v>152</v>
      </c>
      <c r="D436" s="5" t="str">
        <f t="shared" si="75"/>
        <v>{"ConditionType":28,"Param":[500,4]}</v>
      </c>
      <c r="E436" s="5" t="str">
        <f>_xlfn.XLOOKUP(C436,礼包中转!$I$6:$I$23,礼包中转!$G$6:$G$23)</f>
        <v>[40,-1]</v>
      </c>
      <c r="F436" s="5">
        <f>_xlfn.XLOOKUP(C436,礼包中转!$I$6:$I$23,礼包中转!$E$6:$E$23)</f>
        <v>200</v>
      </c>
      <c r="G436" s="5" t="str">
        <f>_xlfn.XLOOKUP(C436,礼包中转!$I$6:$I$23,礼包中转!$D$6:$D$23)</f>
        <v>PushEverythingBagDesc1403</v>
      </c>
      <c r="H436" s="5" t="str">
        <f>_xlfn.XLOOKUP(C436,礼包中转!$I$6:$I$23,礼包中转!$F$6:$F$23)</f>
        <v>PushEverythingBag1403</v>
      </c>
      <c r="I436" s="5">
        <v>800</v>
      </c>
      <c r="J436" s="5">
        <f t="shared" si="77"/>
        <v>7200</v>
      </c>
      <c r="K436" s="5">
        <f>_xlfn.XLOOKUP(C436,礼包中转!$I$6:$I$23,礼包中转!$H$6:$H$23)</f>
        <v>1403</v>
      </c>
      <c r="L436" s="5" t="str">
        <f>_xlfn.XLOOKUP(C436,礼包中转!$I$6:$I$23,礼包中转!$L$6:$L$23,"[]")</f>
        <v>[{"ItemId":10004,"Num":65}]</v>
      </c>
      <c r="M436" s="26" t="str">
        <f>_xlfn.XLOOKUP(C436,礼包中转!$I$6:$I$23,礼包中转!$M$6:$M$23,"[]")</f>
        <v>[{"ItemId":50002,"Num":4800},{"ItemId":50004,"Num":500000},{"ItemId":50005,"Num":2500}]</v>
      </c>
    </row>
    <row r="437" spans="1:13" x14ac:dyDescent="0.15">
      <c r="A437" s="5">
        <f t="shared" si="72"/>
        <v>280140314</v>
      </c>
      <c r="B437" s="5">
        <f t="shared" si="76"/>
        <v>280140314</v>
      </c>
      <c r="C437" s="5" t="s">
        <v>152</v>
      </c>
      <c r="D437" s="5" t="str">
        <f t="shared" si="75"/>
        <v>{"ConditionType":28,"Param":[540,4]}</v>
      </c>
      <c r="E437" s="5" t="str">
        <f>_xlfn.XLOOKUP(C437,礼包中转!$I$6:$I$23,礼包中转!$G$6:$G$23)</f>
        <v>[40,-1]</v>
      </c>
      <c r="F437" s="5">
        <f>_xlfn.XLOOKUP(C437,礼包中转!$I$6:$I$23,礼包中转!$E$6:$E$23)</f>
        <v>200</v>
      </c>
      <c r="G437" s="5" t="str">
        <f>_xlfn.XLOOKUP(C437,礼包中转!$I$6:$I$23,礼包中转!$D$6:$D$23)</f>
        <v>PushEverythingBagDesc1403</v>
      </c>
      <c r="H437" s="5" t="str">
        <f>_xlfn.XLOOKUP(C437,礼包中转!$I$6:$I$23,礼包中转!$F$6:$F$23)</f>
        <v>PushEverythingBag1403</v>
      </c>
      <c r="I437" s="5">
        <v>800</v>
      </c>
      <c r="J437" s="5">
        <f t="shared" si="77"/>
        <v>7200</v>
      </c>
      <c r="K437" s="5">
        <f>_xlfn.XLOOKUP(C437,礼包中转!$I$6:$I$23,礼包中转!$H$6:$H$23)</f>
        <v>1403</v>
      </c>
      <c r="L437" s="5" t="str">
        <f>_xlfn.XLOOKUP(C437,礼包中转!$I$6:$I$23,礼包中转!$L$6:$L$23,"[]")</f>
        <v>[{"ItemId":10004,"Num":65}]</v>
      </c>
      <c r="M437" s="26" t="str">
        <f>_xlfn.XLOOKUP(C437,礼包中转!$I$6:$I$23,礼包中转!$M$6:$M$23,"[]")</f>
        <v>[{"ItemId":50002,"Num":4800},{"ItemId":50004,"Num":500000},{"ItemId":50005,"Num":2500}]</v>
      </c>
    </row>
    <row r="438" spans="1:13" x14ac:dyDescent="0.15">
      <c r="A438" s="5">
        <f t="shared" si="72"/>
        <v>280140315</v>
      </c>
      <c r="B438" s="5">
        <f t="shared" si="76"/>
        <v>280140315</v>
      </c>
      <c r="C438" s="5" t="s">
        <v>152</v>
      </c>
      <c r="D438" s="5" t="str">
        <f t="shared" si="75"/>
        <v>{"ConditionType":28,"Param":[580,4]}</v>
      </c>
      <c r="E438" s="5" t="str">
        <f>_xlfn.XLOOKUP(C438,礼包中转!$I$6:$I$23,礼包中转!$G$6:$G$23)</f>
        <v>[40,-1]</v>
      </c>
      <c r="F438" s="5">
        <f>_xlfn.XLOOKUP(C438,礼包中转!$I$6:$I$23,礼包中转!$E$6:$E$23)</f>
        <v>200</v>
      </c>
      <c r="G438" s="5" t="str">
        <f>_xlfn.XLOOKUP(C438,礼包中转!$I$6:$I$23,礼包中转!$D$6:$D$23)</f>
        <v>PushEverythingBagDesc1403</v>
      </c>
      <c r="H438" s="5" t="str">
        <f>_xlfn.XLOOKUP(C438,礼包中转!$I$6:$I$23,礼包中转!$F$6:$F$23)</f>
        <v>PushEverythingBag1403</v>
      </c>
      <c r="I438" s="5">
        <v>800</v>
      </c>
      <c r="J438" s="5">
        <f t="shared" si="77"/>
        <v>7200</v>
      </c>
      <c r="K438" s="5">
        <f>_xlfn.XLOOKUP(C438,礼包中转!$I$6:$I$23,礼包中转!$H$6:$H$23)</f>
        <v>1403</v>
      </c>
      <c r="L438" s="5" t="str">
        <f>_xlfn.XLOOKUP(C438,礼包中转!$I$6:$I$23,礼包中转!$L$6:$L$23,"[]")</f>
        <v>[{"ItemId":10004,"Num":65}]</v>
      </c>
      <c r="M438" s="26" t="str">
        <f>_xlfn.XLOOKUP(C438,礼包中转!$I$6:$I$23,礼包中转!$M$6:$M$23,"[]")</f>
        <v>[{"ItemId":50002,"Num":4800},{"ItemId":50004,"Num":500000},{"ItemId":50005,"Num":2500}]</v>
      </c>
    </row>
    <row r="439" spans="1:13" x14ac:dyDescent="0.15">
      <c r="A439" s="5">
        <f t="shared" si="72"/>
        <v>280140316</v>
      </c>
      <c r="B439" s="5">
        <f t="shared" si="76"/>
        <v>280140316</v>
      </c>
      <c r="C439" s="5" t="s">
        <v>152</v>
      </c>
      <c r="D439" s="5" t="str">
        <f t="shared" si="75"/>
        <v>{"ConditionType":28,"Param":[620,4]}</v>
      </c>
      <c r="E439" s="5" t="str">
        <f>_xlfn.XLOOKUP(C439,礼包中转!$I$6:$I$23,礼包中转!$G$6:$G$23)</f>
        <v>[40,-1]</v>
      </c>
      <c r="F439" s="5">
        <f>_xlfn.XLOOKUP(C439,礼包中转!$I$6:$I$23,礼包中转!$E$6:$E$23)</f>
        <v>200</v>
      </c>
      <c r="G439" s="5" t="str">
        <f>_xlfn.XLOOKUP(C439,礼包中转!$I$6:$I$23,礼包中转!$D$6:$D$23)</f>
        <v>PushEverythingBagDesc1403</v>
      </c>
      <c r="H439" s="5" t="str">
        <f>_xlfn.XLOOKUP(C439,礼包中转!$I$6:$I$23,礼包中转!$F$6:$F$23)</f>
        <v>PushEverythingBag1403</v>
      </c>
      <c r="I439" s="5">
        <v>800</v>
      </c>
      <c r="J439" s="5">
        <f t="shared" si="77"/>
        <v>7200</v>
      </c>
      <c r="K439" s="5">
        <f>_xlfn.XLOOKUP(C439,礼包中转!$I$6:$I$23,礼包中转!$H$6:$H$23)</f>
        <v>1403</v>
      </c>
      <c r="L439" s="5" t="str">
        <f>_xlfn.XLOOKUP(C439,礼包中转!$I$6:$I$23,礼包中转!$L$6:$L$23,"[]")</f>
        <v>[{"ItemId":10004,"Num":65}]</v>
      </c>
      <c r="M439" s="26" t="str">
        <f>_xlfn.XLOOKUP(C439,礼包中转!$I$6:$I$23,礼包中转!$M$6:$M$23,"[]")</f>
        <v>[{"ItemId":50002,"Num":4800},{"ItemId":50004,"Num":500000},{"ItemId":50005,"Num":2500}]</v>
      </c>
    </row>
    <row r="440" spans="1:13" x14ac:dyDescent="0.15">
      <c r="A440" s="5">
        <f t="shared" si="72"/>
        <v>280140317</v>
      </c>
      <c r="B440" s="5">
        <f t="shared" si="76"/>
        <v>280140317</v>
      </c>
      <c r="C440" s="5" t="s">
        <v>152</v>
      </c>
      <c r="D440" s="5" t="str">
        <f t="shared" si="75"/>
        <v>{"ConditionType":28,"Param":[660,4]}</v>
      </c>
      <c r="E440" s="5" t="str">
        <f>_xlfn.XLOOKUP(C440,礼包中转!$I$6:$I$23,礼包中转!$G$6:$G$23)</f>
        <v>[40,-1]</v>
      </c>
      <c r="F440" s="5">
        <f>_xlfn.XLOOKUP(C440,礼包中转!$I$6:$I$23,礼包中转!$E$6:$E$23)</f>
        <v>200</v>
      </c>
      <c r="G440" s="5" t="str">
        <f>_xlfn.XLOOKUP(C440,礼包中转!$I$6:$I$23,礼包中转!$D$6:$D$23)</f>
        <v>PushEverythingBagDesc1403</v>
      </c>
      <c r="H440" s="5" t="str">
        <f>_xlfn.XLOOKUP(C440,礼包中转!$I$6:$I$23,礼包中转!$F$6:$F$23)</f>
        <v>PushEverythingBag1403</v>
      </c>
      <c r="I440" s="5">
        <v>800</v>
      </c>
      <c r="J440" s="5">
        <f t="shared" si="77"/>
        <v>7200</v>
      </c>
      <c r="K440" s="5">
        <f>_xlfn.XLOOKUP(C440,礼包中转!$I$6:$I$23,礼包中转!$H$6:$H$23)</f>
        <v>1403</v>
      </c>
      <c r="L440" s="5" t="str">
        <f>_xlfn.XLOOKUP(C440,礼包中转!$I$6:$I$23,礼包中转!$L$6:$L$23,"[]")</f>
        <v>[{"ItemId":10004,"Num":65}]</v>
      </c>
      <c r="M440" s="26" t="str">
        <f>_xlfn.XLOOKUP(C440,礼包中转!$I$6:$I$23,礼包中转!$M$6:$M$23,"[]")</f>
        <v>[{"ItemId":50002,"Num":4800},{"ItemId":50004,"Num":500000},{"ItemId":50005,"Num":2500}]</v>
      </c>
    </row>
    <row r="441" spans="1:13" x14ac:dyDescent="0.15">
      <c r="A441" s="5">
        <f t="shared" si="72"/>
        <v>280140318</v>
      </c>
      <c r="B441" s="5">
        <f t="shared" si="76"/>
        <v>280140318</v>
      </c>
      <c r="C441" s="5" t="s">
        <v>152</v>
      </c>
      <c r="D441" s="5" t="str">
        <f t="shared" si="75"/>
        <v>{"ConditionType":28,"Param":[700,4]}</v>
      </c>
      <c r="E441" s="5" t="str">
        <f>_xlfn.XLOOKUP(C441,礼包中转!$I$6:$I$23,礼包中转!$G$6:$G$23)</f>
        <v>[40,-1]</v>
      </c>
      <c r="F441" s="5">
        <f>_xlfn.XLOOKUP(C441,礼包中转!$I$6:$I$23,礼包中转!$E$6:$E$23)</f>
        <v>200</v>
      </c>
      <c r="G441" s="5" t="str">
        <f>_xlfn.XLOOKUP(C441,礼包中转!$I$6:$I$23,礼包中转!$D$6:$D$23)</f>
        <v>PushEverythingBagDesc1403</v>
      </c>
      <c r="H441" s="5" t="str">
        <f>_xlfn.XLOOKUP(C441,礼包中转!$I$6:$I$23,礼包中转!$F$6:$F$23)</f>
        <v>PushEverythingBag1403</v>
      </c>
      <c r="I441" s="5">
        <v>800</v>
      </c>
      <c r="J441" s="5">
        <f t="shared" si="77"/>
        <v>7200</v>
      </c>
      <c r="K441" s="5">
        <f>_xlfn.XLOOKUP(C441,礼包中转!$I$6:$I$23,礼包中转!$H$6:$H$23)</f>
        <v>1403</v>
      </c>
      <c r="L441" s="5" t="str">
        <f>_xlfn.XLOOKUP(C441,礼包中转!$I$6:$I$23,礼包中转!$L$6:$L$23,"[]")</f>
        <v>[{"ItemId":10004,"Num":65}]</v>
      </c>
      <c r="M441" s="26" t="str">
        <f>_xlfn.XLOOKUP(C441,礼包中转!$I$6:$I$23,礼包中转!$M$6:$M$23,"[]")</f>
        <v>[{"ItemId":50002,"Num":4800},{"ItemId":50004,"Num":500000},{"ItemId":50005,"Num":2500}]</v>
      </c>
    </row>
    <row r="442" spans="1:13" x14ac:dyDescent="0.15">
      <c r="A442" s="5">
        <f t="shared" si="72"/>
        <v>280140319</v>
      </c>
      <c r="B442" s="5">
        <f t="shared" si="76"/>
        <v>280140319</v>
      </c>
      <c r="C442" s="5" t="s">
        <v>152</v>
      </c>
      <c r="D442" s="5" t="str">
        <f t="shared" si="75"/>
        <v>{"ConditionType":28,"Param":[740,4]}</v>
      </c>
      <c r="E442" s="5" t="str">
        <f>_xlfn.XLOOKUP(C442,礼包中转!$I$6:$I$23,礼包中转!$G$6:$G$23)</f>
        <v>[40,-1]</v>
      </c>
      <c r="F442" s="5">
        <f>_xlfn.XLOOKUP(C442,礼包中转!$I$6:$I$23,礼包中转!$E$6:$E$23)</f>
        <v>200</v>
      </c>
      <c r="G442" s="5" t="str">
        <f>_xlfn.XLOOKUP(C442,礼包中转!$I$6:$I$23,礼包中转!$D$6:$D$23)</f>
        <v>PushEverythingBagDesc1403</v>
      </c>
      <c r="H442" s="5" t="str">
        <f>_xlfn.XLOOKUP(C442,礼包中转!$I$6:$I$23,礼包中转!$F$6:$F$23)</f>
        <v>PushEverythingBag1403</v>
      </c>
      <c r="I442" s="5">
        <v>800</v>
      </c>
      <c r="J442" s="5">
        <f t="shared" si="77"/>
        <v>7200</v>
      </c>
      <c r="K442" s="5">
        <f>_xlfn.XLOOKUP(C442,礼包中转!$I$6:$I$23,礼包中转!$H$6:$H$23)</f>
        <v>1403</v>
      </c>
      <c r="L442" s="5" t="str">
        <f>_xlfn.XLOOKUP(C442,礼包中转!$I$6:$I$23,礼包中转!$L$6:$L$23,"[]")</f>
        <v>[{"ItemId":10004,"Num":65}]</v>
      </c>
      <c r="M442" s="26" t="str">
        <f>_xlfn.XLOOKUP(C442,礼包中转!$I$6:$I$23,礼包中转!$M$6:$M$23,"[]")</f>
        <v>[{"ItemId":50002,"Num":4800},{"ItemId":50004,"Num":500000},{"ItemId":50005,"Num":2500}]</v>
      </c>
    </row>
    <row r="443" spans="1:13" x14ac:dyDescent="0.15">
      <c r="A443" s="5">
        <f t="shared" si="72"/>
        <v>280140320</v>
      </c>
      <c r="B443" s="5">
        <f t="shared" si="76"/>
        <v>280140320</v>
      </c>
      <c r="C443" s="5" t="s">
        <v>152</v>
      </c>
      <c r="D443" s="5" t="str">
        <f t="shared" si="75"/>
        <v>{"ConditionType":28,"Param":[780,4]}</v>
      </c>
      <c r="E443" s="5" t="str">
        <f>_xlfn.XLOOKUP(C443,礼包中转!$I$6:$I$23,礼包中转!$G$6:$G$23)</f>
        <v>[40,-1]</v>
      </c>
      <c r="F443" s="5">
        <f>_xlfn.XLOOKUP(C443,礼包中转!$I$6:$I$23,礼包中转!$E$6:$E$23)</f>
        <v>200</v>
      </c>
      <c r="G443" s="5" t="str">
        <f>_xlfn.XLOOKUP(C443,礼包中转!$I$6:$I$23,礼包中转!$D$6:$D$23)</f>
        <v>PushEverythingBagDesc1403</v>
      </c>
      <c r="H443" s="5" t="str">
        <f>_xlfn.XLOOKUP(C443,礼包中转!$I$6:$I$23,礼包中转!$F$6:$F$23)</f>
        <v>PushEverythingBag1403</v>
      </c>
      <c r="I443" s="5">
        <v>800</v>
      </c>
      <c r="J443" s="5">
        <f t="shared" si="77"/>
        <v>7200</v>
      </c>
      <c r="K443" s="5">
        <f>_xlfn.XLOOKUP(C443,礼包中转!$I$6:$I$23,礼包中转!$H$6:$H$23)</f>
        <v>1403</v>
      </c>
      <c r="L443" s="5" t="str">
        <f>_xlfn.XLOOKUP(C443,礼包中转!$I$6:$I$23,礼包中转!$L$6:$L$23,"[]")</f>
        <v>[{"ItemId":10004,"Num":65}]</v>
      </c>
      <c r="M443" s="26" t="str">
        <f>_xlfn.XLOOKUP(C443,礼包中转!$I$6:$I$23,礼包中转!$M$6:$M$23,"[]")</f>
        <v>[{"ItemId":50002,"Num":4800},{"ItemId":50004,"Num":500000},{"ItemId":50005,"Num":2500}]</v>
      </c>
    </row>
    <row r="444" spans="1:13" x14ac:dyDescent="0.15">
      <c r="A444" s="5">
        <f t="shared" si="72"/>
        <v>280140321</v>
      </c>
      <c r="B444" s="5">
        <f t="shared" si="76"/>
        <v>280140321</v>
      </c>
      <c r="C444" s="5" t="s">
        <v>152</v>
      </c>
      <c r="D444" s="5" t="str">
        <f t="shared" si="75"/>
        <v>{"ConditionType":28,"Param":[820,4]}</v>
      </c>
      <c r="E444" s="5" t="str">
        <f>_xlfn.XLOOKUP(C444,礼包中转!$I$6:$I$23,礼包中转!$G$6:$G$23)</f>
        <v>[40,-1]</v>
      </c>
      <c r="F444" s="5">
        <f>_xlfn.XLOOKUP(C444,礼包中转!$I$6:$I$23,礼包中转!$E$6:$E$23)</f>
        <v>200</v>
      </c>
      <c r="G444" s="5" t="str">
        <f>_xlfn.XLOOKUP(C444,礼包中转!$I$6:$I$23,礼包中转!$D$6:$D$23)</f>
        <v>PushEverythingBagDesc1403</v>
      </c>
      <c r="H444" s="5" t="str">
        <f>_xlfn.XLOOKUP(C444,礼包中转!$I$6:$I$23,礼包中转!$F$6:$F$23)</f>
        <v>PushEverythingBag1403</v>
      </c>
      <c r="I444" s="5">
        <v>800</v>
      </c>
      <c r="J444" s="5">
        <f t="shared" si="77"/>
        <v>7200</v>
      </c>
      <c r="K444" s="5">
        <f>_xlfn.XLOOKUP(C444,礼包中转!$I$6:$I$23,礼包中转!$H$6:$H$23)</f>
        <v>1403</v>
      </c>
      <c r="L444" s="5" t="str">
        <f>_xlfn.XLOOKUP(C444,礼包中转!$I$6:$I$23,礼包中转!$L$6:$L$23,"[]")</f>
        <v>[{"ItemId":10004,"Num":65}]</v>
      </c>
      <c r="M444" s="26" t="str">
        <f>_xlfn.XLOOKUP(C444,礼包中转!$I$6:$I$23,礼包中转!$M$6:$M$23,"[]")</f>
        <v>[{"ItemId":50002,"Num":4800},{"ItemId":50004,"Num":500000},{"ItemId":50005,"Num":2500}]</v>
      </c>
    </row>
    <row r="445" spans="1:13" x14ac:dyDescent="0.15">
      <c r="A445" s="5">
        <f t="shared" si="72"/>
        <v>280140322</v>
      </c>
      <c r="B445" s="5">
        <f t="shared" si="76"/>
        <v>280140322</v>
      </c>
      <c r="C445" s="5" t="s">
        <v>152</v>
      </c>
      <c r="D445" s="5" t="str">
        <f t="shared" si="75"/>
        <v>{"ConditionType":28,"Param":[860,4]}</v>
      </c>
      <c r="E445" s="5" t="str">
        <f>_xlfn.XLOOKUP(C445,礼包中转!$I$6:$I$23,礼包中转!$G$6:$G$23)</f>
        <v>[40,-1]</v>
      </c>
      <c r="F445" s="5">
        <f>_xlfn.XLOOKUP(C445,礼包中转!$I$6:$I$23,礼包中转!$E$6:$E$23)</f>
        <v>200</v>
      </c>
      <c r="G445" s="5" t="str">
        <f>_xlfn.XLOOKUP(C445,礼包中转!$I$6:$I$23,礼包中转!$D$6:$D$23)</f>
        <v>PushEverythingBagDesc1403</v>
      </c>
      <c r="H445" s="5" t="str">
        <f>_xlfn.XLOOKUP(C445,礼包中转!$I$6:$I$23,礼包中转!$F$6:$F$23)</f>
        <v>PushEverythingBag1403</v>
      </c>
      <c r="I445" s="5">
        <v>800</v>
      </c>
      <c r="J445" s="5">
        <f t="shared" si="77"/>
        <v>7200</v>
      </c>
      <c r="K445" s="5">
        <f>_xlfn.XLOOKUP(C445,礼包中转!$I$6:$I$23,礼包中转!$H$6:$H$23)</f>
        <v>1403</v>
      </c>
      <c r="L445" s="5" t="str">
        <f>_xlfn.XLOOKUP(C445,礼包中转!$I$6:$I$23,礼包中转!$L$6:$L$23,"[]")</f>
        <v>[{"ItemId":10004,"Num":65}]</v>
      </c>
      <c r="M445" s="26" t="str">
        <f>_xlfn.XLOOKUP(C445,礼包中转!$I$6:$I$23,礼包中转!$M$6:$M$23,"[]")</f>
        <v>[{"ItemId":50002,"Num":4800},{"ItemId":50004,"Num":500000},{"ItemId":50005,"Num":2500}]</v>
      </c>
    </row>
    <row r="446" spans="1:13" x14ac:dyDescent="0.15">
      <c r="A446" s="5">
        <f t="shared" si="72"/>
        <v>280140323</v>
      </c>
      <c r="B446" s="5">
        <f t="shared" si="76"/>
        <v>280140323</v>
      </c>
      <c r="C446" s="5" t="s">
        <v>152</v>
      </c>
      <c r="D446" s="5" t="str">
        <f t="shared" si="75"/>
        <v>{"ConditionType":28,"Param":[900,4]}</v>
      </c>
      <c r="E446" s="5" t="str">
        <f>_xlfn.XLOOKUP(C446,礼包中转!$I$6:$I$23,礼包中转!$G$6:$G$23)</f>
        <v>[40,-1]</v>
      </c>
      <c r="F446" s="5">
        <f>_xlfn.XLOOKUP(C446,礼包中转!$I$6:$I$23,礼包中转!$E$6:$E$23)</f>
        <v>200</v>
      </c>
      <c r="G446" s="5" t="str">
        <f>_xlfn.XLOOKUP(C446,礼包中转!$I$6:$I$23,礼包中转!$D$6:$D$23)</f>
        <v>PushEverythingBagDesc1403</v>
      </c>
      <c r="H446" s="5" t="str">
        <f>_xlfn.XLOOKUP(C446,礼包中转!$I$6:$I$23,礼包中转!$F$6:$F$23)</f>
        <v>PushEverythingBag1403</v>
      </c>
      <c r="I446" s="5">
        <v>800</v>
      </c>
      <c r="J446" s="5">
        <f t="shared" si="77"/>
        <v>7200</v>
      </c>
      <c r="K446" s="5">
        <f>_xlfn.XLOOKUP(C446,礼包中转!$I$6:$I$23,礼包中转!$H$6:$H$23)</f>
        <v>1403</v>
      </c>
      <c r="L446" s="5" t="str">
        <f>_xlfn.XLOOKUP(C446,礼包中转!$I$6:$I$23,礼包中转!$L$6:$L$23,"[]")</f>
        <v>[{"ItemId":10004,"Num":65}]</v>
      </c>
      <c r="M446" s="26" t="str">
        <f>_xlfn.XLOOKUP(C446,礼包中转!$I$6:$I$23,礼包中转!$M$6:$M$23,"[]")</f>
        <v>[{"ItemId":50002,"Num":4800},{"ItemId":50004,"Num":500000},{"ItemId":50005,"Num":2500}]</v>
      </c>
    </row>
    <row r="447" spans="1:13" x14ac:dyDescent="0.15">
      <c r="A447" s="5">
        <f t="shared" si="72"/>
        <v>280140324</v>
      </c>
      <c r="B447" s="5">
        <f t="shared" si="76"/>
        <v>280140324</v>
      </c>
      <c r="C447" s="5" t="s">
        <v>152</v>
      </c>
      <c r="D447" s="5" t="str">
        <f t="shared" si="75"/>
        <v>{"ConditionType":28,"Param":[940,4]}</v>
      </c>
      <c r="E447" s="5" t="str">
        <f>_xlfn.XLOOKUP(C447,礼包中转!$I$6:$I$23,礼包中转!$G$6:$G$23)</f>
        <v>[40,-1]</v>
      </c>
      <c r="F447" s="5">
        <f>_xlfn.XLOOKUP(C447,礼包中转!$I$6:$I$23,礼包中转!$E$6:$E$23)</f>
        <v>200</v>
      </c>
      <c r="G447" s="5" t="str">
        <f>_xlfn.XLOOKUP(C447,礼包中转!$I$6:$I$23,礼包中转!$D$6:$D$23)</f>
        <v>PushEverythingBagDesc1403</v>
      </c>
      <c r="H447" s="5" t="str">
        <f>_xlfn.XLOOKUP(C447,礼包中转!$I$6:$I$23,礼包中转!$F$6:$F$23)</f>
        <v>PushEverythingBag1403</v>
      </c>
      <c r="I447" s="5">
        <v>800</v>
      </c>
      <c r="J447" s="5">
        <f t="shared" si="77"/>
        <v>7200</v>
      </c>
      <c r="K447" s="5">
        <f>_xlfn.XLOOKUP(C447,礼包中转!$I$6:$I$23,礼包中转!$H$6:$H$23)</f>
        <v>1403</v>
      </c>
      <c r="L447" s="5" t="str">
        <f>_xlfn.XLOOKUP(C447,礼包中转!$I$6:$I$23,礼包中转!$L$6:$L$23,"[]")</f>
        <v>[{"ItemId":10004,"Num":65}]</v>
      </c>
      <c r="M447" s="26" t="str">
        <f>_xlfn.XLOOKUP(C447,礼包中转!$I$6:$I$23,礼包中转!$M$6:$M$23,"[]")</f>
        <v>[{"ItemId":50002,"Num":4800},{"ItemId":50004,"Num":500000},{"ItemId":50005,"Num":2500}]</v>
      </c>
    </row>
    <row r="448" spans="1:13" x14ac:dyDescent="0.15">
      <c r="A448" s="5">
        <f t="shared" si="72"/>
        <v>280140325</v>
      </c>
      <c r="B448" s="5">
        <f t="shared" si="76"/>
        <v>280140325</v>
      </c>
      <c r="C448" s="5" t="s">
        <v>152</v>
      </c>
      <c r="D448" s="5" t="str">
        <f t="shared" si="75"/>
        <v>{"ConditionType":28,"Param":[980,4]}</v>
      </c>
      <c r="E448" s="5" t="str">
        <f>_xlfn.XLOOKUP(C448,礼包中转!$I$6:$I$23,礼包中转!$G$6:$G$23)</f>
        <v>[40,-1]</v>
      </c>
      <c r="F448" s="5">
        <f>_xlfn.XLOOKUP(C448,礼包中转!$I$6:$I$23,礼包中转!$E$6:$E$23)</f>
        <v>200</v>
      </c>
      <c r="G448" s="5" t="str">
        <f>_xlfn.XLOOKUP(C448,礼包中转!$I$6:$I$23,礼包中转!$D$6:$D$23)</f>
        <v>PushEverythingBagDesc1403</v>
      </c>
      <c r="H448" s="5" t="str">
        <f>_xlfn.XLOOKUP(C448,礼包中转!$I$6:$I$23,礼包中转!$F$6:$F$23)</f>
        <v>PushEverythingBag1403</v>
      </c>
      <c r="I448" s="5">
        <v>800</v>
      </c>
      <c r="J448" s="5">
        <f t="shared" si="77"/>
        <v>7200</v>
      </c>
      <c r="K448" s="5">
        <f>_xlfn.XLOOKUP(C448,礼包中转!$I$6:$I$23,礼包中转!$H$6:$H$23)</f>
        <v>1403</v>
      </c>
      <c r="L448" s="5" t="str">
        <f>_xlfn.XLOOKUP(C448,礼包中转!$I$6:$I$23,礼包中转!$L$6:$L$23,"[]")</f>
        <v>[{"ItemId":10004,"Num":65}]</v>
      </c>
      <c r="M448" s="26" t="str">
        <f>_xlfn.XLOOKUP(C448,礼包中转!$I$6:$I$23,礼包中转!$M$6:$M$23,"[]")</f>
        <v>[{"ItemId":50002,"Num":4800},{"ItemId":50004,"Num":500000},{"ItemId":50005,"Num":2500}]</v>
      </c>
    </row>
    <row r="449" spans="1:13" x14ac:dyDescent="0.15">
      <c r="A449" s="11" t="s">
        <v>209</v>
      </c>
      <c r="B449" s="10"/>
      <c r="C449" s="10"/>
      <c r="D449" s="10"/>
      <c r="E449" s="10"/>
      <c r="F449" s="10"/>
      <c r="G449" s="10"/>
      <c r="H449" s="10"/>
      <c r="I449" s="10"/>
      <c r="J449" s="4"/>
      <c r="K449" s="4"/>
      <c r="L449" s="4"/>
      <c r="M449" s="4"/>
    </row>
    <row r="450" spans="1:13" x14ac:dyDescent="0.15">
      <c r="A450" s="5">
        <f>B450</f>
        <v>190130101</v>
      </c>
      <c r="B450" s="5">
        <f>19*10000000+K450*100+1</f>
        <v>190130101</v>
      </c>
      <c r="C450" s="5" t="s">
        <v>149</v>
      </c>
      <c r="D450" s="5" t="str">
        <f>条件中转!R314</f>
        <v>{"ConditionType":19,"Param":[1,7]}</v>
      </c>
      <c r="E450" s="5" t="str">
        <f>_xlfn.XLOOKUP(C450,礼包中转!$I$6:$I$23,礼包中转!$G$6:$G$23)</f>
        <v>[0,40]</v>
      </c>
      <c r="F450" s="5">
        <f>_xlfn.XLOOKUP(C450,礼包中转!$I$6:$I$23,礼包中转!$E$6:$E$23)</f>
        <v>100</v>
      </c>
      <c r="G450" s="5" t="str">
        <f>_xlfn.XLOOKUP(C450,礼包中转!$I$6:$I$23,礼包中转!$D$6:$D$23)</f>
        <v>PushEverythingBagDesc1301</v>
      </c>
      <c r="H450" s="5" t="str">
        <f>_xlfn.XLOOKUP(C450,礼包中转!$I$6:$I$23,礼包中转!$F$6:$F$23)</f>
        <v>PushEverythingBag1301</v>
      </c>
      <c r="I450" s="5">
        <v>800</v>
      </c>
      <c r="J450" s="5">
        <f>60*60*2</f>
        <v>7200</v>
      </c>
      <c r="K450" s="5">
        <f>_xlfn.XLOOKUP(C450,礼包中转!$I$6:$I$23,礼包中转!$H$6:$H$23)</f>
        <v>1301</v>
      </c>
      <c r="L450" s="5" t="str">
        <f>_xlfn.XLOOKUP(C450,礼包中转!$I$6:$I$23,礼包中转!$L$6:$L$23,"[]")</f>
        <v>[{"ItemId":10002,"Num":10}]</v>
      </c>
      <c r="M450" s="26" t="str">
        <f>_xlfn.XLOOKUP(C450,礼包中转!$I$6:$I$23,礼包中转!$M$6:$M$23,"[]")</f>
        <v>[{"ItemId":20002,"Num":60},{"ItemId":50002,"Num":1200},{"ItemId":50004,"Num":100000},{"ItemId":50005,"Num":570}]</v>
      </c>
    </row>
    <row r="451" spans="1:13" x14ac:dyDescent="0.15">
      <c r="A451" s="5">
        <f t="shared" ref="A451:A497" si="78">B451</f>
        <v>190130102</v>
      </c>
      <c r="B451" s="5">
        <f>B450+1</f>
        <v>190130102</v>
      </c>
      <c r="C451" s="5" t="s">
        <v>149</v>
      </c>
      <c r="D451" s="5" t="str">
        <f>条件中转!R315</f>
        <v>{"ConditionType":19,"Param":[1,9]}</v>
      </c>
      <c r="E451" s="5" t="str">
        <f>_xlfn.XLOOKUP(C451,礼包中转!$I$6:$I$23,礼包中转!$G$6:$G$23)</f>
        <v>[0,40]</v>
      </c>
      <c r="F451" s="5">
        <f>_xlfn.XLOOKUP(C451,礼包中转!$I$6:$I$23,礼包中转!$E$6:$E$23)</f>
        <v>100</v>
      </c>
      <c r="G451" s="5" t="str">
        <f>_xlfn.XLOOKUP(C451,礼包中转!$I$6:$I$23,礼包中转!$D$6:$D$23)</f>
        <v>PushEverythingBagDesc1301</v>
      </c>
      <c r="H451" s="5" t="str">
        <f>_xlfn.XLOOKUP(C451,礼包中转!$I$6:$I$23,礼包中转!$F$6:$F$23)</f>
        <v>PushEverythingBag1301</v>
      </c>
      <c r="I451" s="5">
        <v>800</v>
      </c>
      <c r="J451" s="5">
        <f>60*60*2</f>
        <v>7200</v>
      </c>
      <c r="K451" s="5">
        <f>_xlfn.XLOOKUP(C451,礼包中转!$I$6:$I$23,礼包中转!$H$6:$H$23)</f>
        <v>1301</v>
      </c>
      <c r="L451" s="5" t="str">
        <f>_xlfn.XLOOKUP(C451,礼包中转!$I$6:$I$23,礼包中转!$L$6:$L$23,"[]")</f>
        <v>[{"ItemId":10002,"Num":10}]</v>
      </c>
      <c r="M451" s="26" t="str">
        <f>_xlfn.XLOOKUP(C451,礼包中转!$I$6:$I$23,礼包中转!$M$6:$M$23,"[]")</f>
        <v>[{"ItemId":20002,"Num":60},{"ItemId":50002,"Num":1200},{"ItemId":50004,"Num":100000},{"ItemId":50005,"Num":570}]</v>
      </c>
    </row>
    <row r="452" spans="1:13" x14ac:dyDescent="0.15">
      <c r="A452" s="5">
        <f t="shared" si="78"/>
        <v>190130103</v>
      </c>
      <c r="B452" s="5">
        <f t="shared" ref="B452:B473" si="79">B451+1</f>
        <v>190130103</v>
      </c>
      <c r="C452" s="5" t="s">
        <v>150</v>
      </c>
      <c r="D452" s="5" t="str">
        <f>条件中转!R316</f>
        <v>{"ConditionType":19,"Param":[1,12]}</v>
      </c>
      <c r="E452" s="5" t="str">
        <f>_xlfn.XLOOKUP(C452,礼包中转!$I$6:$I$23,礼包中转!$G$6:$G$23)</f>
        <v>[0,19]</v>
      </c>
      <c r="F452" s="5">
        <f>_xlfn.XLOOKUP(C452,礼包中转!$I$6:$I$23,礼包中转!$E$6:$E$23)</f>
        <v>200</v>
      </c>
      <c r="G452" s="5" t="str">
        <f>_xlfn.XLOOKUP(C452,礼包中转!$I$6:$I$23,礼包中转!$D$6:$D$23)</f>
        <v>PushEverythingBagDesc1401</v>
      </c>
      <c r="H452" s="5" t="str">
        <f>_xlfn.XLOOKUP(C452,礼包中转!$I$6:$I$23,礼包中转!$F$6:$F$23)</f>
        <v>PushEverythingBag1401</v>
      </c>
      <c r="I452" s="5">
        <v>800</v>
      </c>
      <c r="J452" s="5">
        <f t="shared" ref="J452:J473" si="80">60*60*2</f>
        <v>7200</v>
      </c>
      <c r="K452" s="5">
        <f>_xlfn.XLOOKUP(C452,礼包中转!$I$6:$I$23,礼包中转!$H$6:$H$23)</f>
        <v>1401</v>
      </c>
      <c r="L452" s="5" t="str">
        <f>_xlfn.XLOOKUP(C452,礼包中转!$I$6:$I$23,礼包中转!$L$6:$L$23,"[]")</f>
        <v>[{"ItemId":10004,"Num":15}]</v>
      </c>
      <c r="M452" s="26" t="str">
        <f>_xlfn.XLOOKUP(C452,礼包中转!$I$6:$I$23,礼包中转!$M$6:$M$23,"[]")</f>
        <v>[{"ItemId":50002,"Num":900},{"ItemId":50004,"Num":100000},{"ItemId":50005,"Num":570}]</v>
      </c>
    </row>
    <row r="453" spans="1:13" x14ac:dyDescent="0.15">
      <c r="A453" s="5">
        <f t="shared" si="78"/>
        <v>190130104</v>
      </c>
      <c r="B453" s="5">
        <f t="shared" si="79"/>
        <v>190130104</v>
      </c>
      <c r="C453" s="5" t="s">
        <v>149</v>
      </c>
      <c r="D453" s="5" t="str">
        <f>条件中转!R317</f>
        <v>{"ConditionType":19,"Param":[3,7]}</v>
      </c>
      <c r="E453" s="5" t="str">
        <f>_xlfn.XLOOKUP(C453,礼包中转!$I$6:$I$23,礼包中转!$G$6:$G$23)</f>
        <v>[0,40]</v>
      </c>
      <c r="F453" s="5">
        <f>_xlfn.XLOOKUP(C453,礼包中转!$I$6:$I$23,礼包中转!$E$6:$E$23)</f>
        <v>100</v>
      </c>
      <c r="G453" s="5" t="str">
        <f>_xlfn.XLOOKUP(C453,礼包中转!$I$6:$I$23,礼包中转!$D$6:$D$23)</f>
        <v>PushEverythingBagDesc1301</v>
      </c>
      <c r="H453" s="5" t="str">
        <f>_xlfn.XLOOKUP(C453,礼包中转!$I$6:$I$23,礼包中转!$F$6:$F$23)</f>
        <v>PushEverythingBag1301</v>
      </c>
      <c r="I453" s="5">
        <v>800</v>
      </c>
      <c r="J453" s="5">
        <f t="shared" si="80"/>
        <v>7200</v>
      </c>
      <c r="K453" s="5">
        <f>_xlfn.XLOOKUP(C453,礼包中转!$I$6:$I$23,礼包中转!$H$6:$H$23)</f>
        <v>1301</v>
      </c>
      <c r="L453" s="5" t="str">
        <f>_xlfn.XLOOKUP(C453,礼包中转!$I$6:$I$23,礼包中转!$L$6:$L$23,"[]")</f>
        <v>[{"ItemId":10002,"Num":10}]</v>
      </c>
      <c r="M453" s="26" t="str">
        <f>_xlfn.XLOOKUP(C453,礼包中转!$I$6:$I$23,礼包中转!$M$6:$M$23,"[]")</f>
        <v>[{"ItemId":20002,"Num":60},{"ItemId":50002,"Num":1200},{"ItemId":50004,"Num":100000},{"ItemId":50005,"Num":570}]</v>
      </c>
    </row>
    <row r="454" spans="1:13" x14ac:dyDescent="0.15">
      <c r="A454" s="5">
        <f t="shared" si="78"/>
        <v>190130105</v>
      </c>
      <c r="B454" s="5">
        <f t="shared" si="79"/>
        <v>190130105</v>
      </c>
      <c r="C454" s="5" t="s">
        <v>149</v>
      </c>
      <c r="D454" s="5" t="str">
        <f>条件中转!R318</f>
        <v>{"ConditionType":19,"Param":[3,9]}</v>
      </c>
      <c r="E454" s="5" t="str">
        <f>_xlfn.XLOOKUP(C454,礼包中转!$I$6:$I$23,礼包中转!$G$6:$G$23)</f>
        <v>[0,40]</v>
      </c>
      <c r="F454" s="5">
        <f>_xlfn.XLOOKUP(C454,礼包中转!$I$6:$I$23,礼包中转!$E$6:$E$23)</f>
        <v>100</v>
      </c>
      <c r="G454" s="5" t="str">
        <f>_xlfn.XLOOKUP(C454,礼包中转!$I$6:$I$23,礼包中转!$D$6:$D$23)</f>
        <v>PushEverythingBagDesc1301</v>
      </c>
      <c r="H454" s="5" t="str">
        <f>_xlfn.XLOOKUP(C454,礼包中转!$I$6:$I$23,礼包中转!$F$6:$F$23)</f>
        <v>PushEverythingBag1301</v>
      </c>
      <c r="I454" s="5">
        <v>800</v>
      </c>
      <c r="J454" s="5">
        <f t="shared" si="80"/>
        <v>7200</v>
      </c>
      <c r="K454" s="5">
        <f>_xlfn.XLOOKUP(C454,礼包中转!$I$6:$I$23,礼包中转!$H$6:$H$23)</f>
        <v>1301</v>
      </c>
      <c r="L454" s="5" t="str">
        <f>_xlfn.XLOOKUP(C454,礼包中转!$I$6:$I$23,礼包中转!$L$6:$L$23,"[]")</f>
        <v>[{"ItemId":10002,"Num":10}]</v>
      </c>
      <c r="M454" s="26" t="str">
        <f>_xlfn.XLOOKUP(C454,礼包中转!$I$6:$I$23,礼包中转!$M$6:$M$23,"[]")</f>
        <v>[{"ItemId":20002,"Num":60},{"ItemId":50002,"Num":1200},{"ItemId":50004,"Num":100000},{"ItemId":50005,"Num":570}]</v>
      </c>
    </row>
    <row r="455" spans="1:13" x14ac:dyDescent="0.15">
      <c r="A455" s="5">
        <f t="shared" si="78"/>
        <v>190130106</v>
      </c>
      <c r="B455" s="5">
        <f t="shared" si="79"/>
        <v>190130106</v>
      </c>
      <c r="C455" s="5" t="s">
        <v>150</v>
      </c>
      <c r="D455" s="5" t="str">
        <f>条件中转!R319</f>
        <v>{"ConditionType":19,"Param":[3,12]}</v>
      </c>
      <c r="E455" s="5" t="str">
        <f>_xlfn.XLOOKUP(C455,礼包中转!$I$6:$I$23,礼包中转!$G$6:$G$23)</f>
        <v>[0,19]</v>
      </c>
      <c r="F455" s="5">
        <f>_xlfn.XLOOKUP(C455,礼包中转!$I$6:$I$23,礼包中转!$E$6:$E$23)</f>
        <v>200</v>
      </c>
      <c r="G455" s="5" t="str">
        <f>_xlfn.XLOOKUP(C455,礼包中转!$I$6:$I$23,礼包中转!$D$6:$D$23)</f>
        <v>PushEverythingBagDesc1401</v>
      </c>
      <c r="H455" s="5" t="str">
        <f>_xlfn.XLOOKUP(C455,礼包中转!$I$6:$I$23,礼包中转!$F$6:$F$23)</f>
        <v>PushEverythingBag1401</v>
      </c>
      <c r="I455" s="5">
        <v>800</v>
      </c>
      <c r="J455" s="5">
        <f t="shared" si="80"/>
        <v>7200</v>
      </c>
      <c r="K455" s="5">
        <f>_xlfn.XLOOKUP(C455,礼包中转!$I$6:$I$23,礼包中转!$H$6:$H$23)</f>
        <v>1401</v>
      </c>
      <c r="L455" s="5" t="str">
        <f>_xlfn.XLOOKUP(C455,礼包中转!$I$6:$I$23,礼包中转!$L$6:$L$23,"[]")</f>
        <v>[{"ItemId":10004,"Num":15}]</v>
      </c>
      <c r="M455" s="26" t="str">
        <f>_xlfn.XLOOKUP(C455,礼包中转!$I$6:$I$23,礼包中转!$M$6:$M$23,"[]")</f>
        <v>[{"ItemId":50002,"Num":900},{"ItemId":50004,"Num":100000},{"ItemId":50005,"Num":570}]</v>
      </c>
    </row>
    <row r="456" spans="1:13" x14ac:dyDescent="0.15">
      <c r="A456" s="5">
        <f t="shared" si="78"/>
        <v>190130107</v>
      </c>
      <c r="B456" s="5">
        <f t="shared" si="79"/>
        <v>190130107</v>
      </c>
      <c r="C456" s="5" t="s">
        <v>149</v>
      </c>
      <c r="D456" s="5" t="str">
        <f>条件中转!R320</f>
        <v>{"ConditionType":19,"Param":[5,7]}</v>
      </c>
      <c r="E456" s="5" t="str">
        <f>_xlfn.XLOOKUP(C456,礼包中转!$I$6:$I$23,礼包中转!$G$6:$G$23)</f>
        <v>[0,40]</v>
      </c>
      <c r="F456" s="5">
        <f>_xlfn.XLOOKUP(C456,礼包中转!$I$6:$I$23,礼包中转!$E$6:$E$23)</f>
        <v>100</v>
      </c>
      <c r="G456" s="5" t="str">
        <f>_xlfn.XLOOKUP(C456,礼包中转!$I$6:$I$23,礼包中转!$D$6:$D$23)</f>
        <v>PushEverythingBagDesc1301</v>
      </c>
      <c r="H456" s="5" t="str">
        <f>_xlfn.XLOOKUP(C456,礼包中转!$I$6:$I$23,礼包中转!$F$6:$F$23)</f>
        <v>PushEverythingBag1301</v>
      </c>
      <c r="I456" s="5">
        <v>800</v>
      </c>
      <c r="J456" s="5">
        <f t="shared" si="80"/>
        <v>7200</v>
      </c>
      <c r="K456" s="5">
        <f>_xlfn.XLOOKUP(C456,礼包中转!$I$6:$I$23,礼包中转!$H$6:$H$23)</f>
        <v>1301</v>
      </c>
      <c r="L456" s="5" t="str">
        <f>_xlfn.XLOOKUP(C456,礼包中转!$I$6:$I$23,礼包中转!$L$6:$L$23,"[]")</f>
        <v>[{"ItemId":10002,"Num":10}]</v>
      </c>
      <c r="M456" s="26" t="str">
        <f>_xlfn.XLOOKUP(C456,礼包中转!$I$6:$I$23,礼包中转!$M$6:$M$23,"[]")</f>
        <v>[{"ItemId":20002,"Num":60},{"ItemId":50002,"Num":1200},{"ItemId":50004,"Num":100000},{"ItemId":50005,"Num":570}]</v>
      </c>
    </row>
    <row r="457" spans="1:13" x14ac:dyDescent="0.15">
      <c r="A457" s="5">
        <f t="shared" si="78"/>
        <v>190130108</v>
      </c>
      <c r="B457" s="5">
        <f t="shared" si="79"/>
        <v>190130108</v>
      </c>
      <c r="C457" s="5" t="s">
        <v>149</v>
      </c>
      <c r="D457" s="5" t="str">
        <f>条件中转!R321</f>
        <v>{"ConditionType":19,"Param":[5,9]}</v>
      </c>
      <c r="E457" s="5" t="str">
        <f>_xlfn.XLOOKUP(C457,礼包中转!$I$6:$I$23,礼包中转!$G$6:$G$23)</f>
        <v>[0,40]</v>
      </c>
      <c r="F457" s="5">
        <f>_xlfn.XLOOKUP(C457,礼包中转!$I$6:$I$23,礼包中转!$E$6:$E$23)</f>
        <v>100</v>
      </c>
      <c r="G457" s="5" t="str">
        <f>_xlfn.XLOOKUP(C457,礼包中转!$I$6:$I$23,礼包中转!$D$6:$D$23)</f>
        <v>PushEverythingBagDesc1301</v>
      </c>
      <c r="H457" s="5" t="str">
        <f>_xlfn.XLOOKUP(C457,礼包中转!$I$6:$I$23,礼包中转!$F$6:$F$23)</f>
        <v>PushEverythingBag1301</v>
      </c>
      <c r="I457" s="5">
        <v>800</v>
      </c>
      <c r="J457" s="5">
        <f t="shared" si="80"/>
        <v>7200</v>
      </c>
      <c r="K457" s="5">
        <f>_xlfn.XLOOKUP(C457,礼包中转!$I$6:$I$23,礼包中转!$H$6:$H$23)</f>
        <v>1301</v>
      </c>
      <c r="L457" s="5" t="str">
        <f>_xlfn.XLOOKUP(C457,礼包中转!$I$6:$I$23,礼包中转!$L$6:$L$23,"[]")</f>
        <v>[{"ItemId":10002,"Num":10}]</v>
      </c>
      <c r="M457" s="26" t="str">
        <f>_xlfn.XLOOKUP(C457,礼包中转!$I$6:$I$23,礼包中转!$M$6:$M$23,"[]")</f>
        <v>[{"ItemId":20002,"Num":60},{"ItemId":50002,"Num":1200},{"ItemId":50004,"Num":100000},{"ItemId":50005,"Num":570}]</v>
      </c>
    </row>
    <row r="458" spans="1:13" x14ac:dyDescent="0.15">
      <c r="A458" s="5">
        <f t="shared" si="78"/>
        <v>190130109</v>
      </c>
      <c r="B458" s="5">
        <f t="shared" si="79"/>
        <v>190130109</v>
      </c>
      <c r="C458" s="5" t="s">
        <v>150</v>
      </c>
      <c r="D458" s="5" t="str">
        <f>条件中转!R322</f>
        <v>{"ConditionType":19,"Param":[5,12]}</v>
      </c>
      <c r="E458" s="5" t="str">
        <f>_xlfn.XLOOKUP(C458,礼包中转!$I$6:$I$23,礼包中转!$G$6:$G$23)</f>
        <v>[0,19]</v>
      </c>
      <c r="F458" s="5">
        <f>_xlfn.XLOOKUP(C458,礼包中转!$I$6:$I$23,礼包中转!$E$6:$E$23)</f>
        <v>200</v>
      </c>
      <c r="G458" s="5" t="str">
        <f>_xlfn.XLOOKUP(C458,礼包中转!$I$6:$I$23,礼包中转!$D$6:$D$23)</f>
        <v>PushEverythingBagDesc1401</v>
      </c>
      <c r="H458" s="5" t="str">
        <f>_xlfn.XLOOKUP(C458,礼包中转!$I$6:$I$23,礼包中转!$F$6:$F$23)</f>
        <v>PushEverythingBag1401</v>
      </c>
      <c r="I458" s="5">
        <v>800</v>
      </c>
      <c r="J458" s="5">
        <f t="shared" si="80"/>
        <v>7200</v>
      </c>
      <c r="K458" s="5">
        <f>_xlfn.XLOOKUP(C458,礼包中转!$I$6:$I$23,礼包中转!$H$6:$H$23)</f>
        <v>1401</v>
      </c>
      <c r="L458" s="5" t="str">
        <f>_xlfn.XLOOKUP(C458,礼包中转!$I$6:$I$23,礼包中转!$L$6:$L$23,"[]")</f>
        <v>[{"ItemId":10004,"Num":15}]</v>
      </c>
      <c r="M458" s="26" t="str">
        <f>_xlfn.XLOOKUP(C458,礼包中转!$I$6:$I$23,礼包中转!$M$6:$M$23,"[]")</f>
        <v>[{"ItemId":50002,"Num":900},{"ItemId":50004,"Num":100000},{"ItemId":50005,"Num":570}]</v>
      </c>
    </row>
    <row r="459" spans="1:13" x14ac:dyDescent="0.15">
      <c r="A459" s="5">
        <f t="shared" si="78"/>
        <v>190130110</v>
      </c>
      <c r="B459" s="5">
        <f t="shared" si="79"/>
        <v>190130110</v>
      </c>
      <c r="C459" s="5" t="s">
        <v>149</v>
      </c>
      <c r="D459" s="5" t="str">
        <f>条件中转!R323</f>
        <v>{"ConditionType":19,"Param":[7,7]}</v>
      </c>
      <c r="E459" s="5" t="str">
        <f>_xlfn.XLOOKUP(C459,礼包中转!$I$6:$I$23,礼包中转!$G$6:$G$23)</f>
        <v>[0,40]</v>
      </c>
      <c r="F459" s="5">
        <f>_xlfn.XLOOKUP(C459,礼包中转!$I$6:$I$23,礼包中转!$E$6:$E$23)</f>
        <v>100</v>
      </c>
      <c r="G459" s="5" t="str">
        <f>_xlfn.XLOOKUP(C459,礼包中转!$I$6:$I$23,礼包中转!$D$6:$D$23)</f>
        <v>PushEverythingBagDesc1301</v>
      </c>
      <c r="H459" s="5" t="str">
        <f>_xlfn.XLOOKUP(C459,礼包中转!$I$6:$I$23,礼包中转!$F$6:$F$23)</f>
        <v>PushEverythingBag1301</v>
      </c>
      <c r="I459" s="5">
        <v>800</v>
      </c>
      <c r="J459" s="5">
        <f t="shared" si="80"/>
        <v>7200</v>
      </c>
      <c r="K459" s="5">
        <f>_xlfn.XLOOKUP(C459,礼包中转!$I$6:$I$23,礼包中转!$H$6:$H$23)</f>
        <v>1301</v>
      </c>
      <c r="L459" s="5" t="str">
        <f>_xlfn.XLOOKUP(C459,礼包中转!$I$6:$I$23,礼包中转!$L$6:$L$23,"[]")</f>
        <v>[{"ItemId":10002,"Num":10}]</v>
      </c>
      <c r="M459" s="26" t="str">
        <f>_xlfn.XLOOKUP(C459,礼包中转!$I$6:$I$23,礼包中转!$M$6:$M$23,"[]")</f>
        <v>[{"ItemId":20002,"Num":60},{"ItemId":50002,"Num":1200},{"ItemId":50004,"Num":100000},{"ItemId":50005,"Num":570}]</v>
      </c>
    </row>
    <row r="460" spans="1:13" x14ac:dyDescent="0.15">
      <c r="A460" s="5">
        <f t="shared" si="78"/>
        <v>190130111</v>
      </c>
      <c r="B460" s="5">
        <f t="shared" si="79"/>
        <v>190130111</v>
      </c>
      <c r="C460" s="5" t="s">
        <v>149</v>
      </c>
      <c r="D460" s="5" t="str">
        <f>条件中转!R324</f>
        <v>{"ConditionType":19,"Param":[7,9]}</v>
      </c>
      <c r="E460" s="5" t="str">
        <f>_xlfn.XLOOKUP(C460,礼包中转!$I$6:$I$23,礼包中转!$G$6:$G$23)</f>
        <v>[0,40]</v>
      </c>
      <c r="F460" s="5">
        <f>_xlfn.XLOOKUP(C460,礼包中转!$I$6:$I$23,礼包中转!$E$6:$E$23)</f>
        <v>100</v>
      </c>
      <c r="G460" s="5" t="str">
        <f>_xlfn.XLOOKUP(C460,礼包中转!$I$6:$I$23,礼包中转!$D$6:$D$23)</f>
        <v>PushEverythingBagDesc1301</v>
      </c>
      <c r="H460" s="5" t="str">
        <f>_xlfn.XLOOKUP(C460,礼包中转!$I$6:$I$23,礼包中转!$F$6:$F$23)</f>
        <v>PushEverythingBag1301</v>
      </c>
      <c r="I460" s="5">
        <v>800</v>
      </c>
      <c r="J460" s="5">
        <f t="shared" si="80"/>
        <v>7200</v>
      </c>
      <c r="K460" s="5">
        <f>_xlfn.XLOOKUP(C460,礼包中转!$I$6:$I$23,礼包中转!$H$6:$H$23)</f>
        <v>1301</v>
      </c>
      <c r="L460" s="5" t="str">
        <f>_xlfn.XLOOKUP(C460,礼包中转!$I$6:$I$23,礼包中转!$L$6:$L$23,"[]")</f>
        <v>[{"ItemId":10002,"Num":10}]</v>
      </c>
      <c r="M460" s="26" t="str">
        <f>_xlfn.XLOOKUP(C460,礼包中转!$I$6:$I$23,礼包中转!$M$6:$M$23,"[]")</f>
        <v>[{"ItemId":20002,"Num":60},{"ItemId":50002,"Num":1200},{"ItemId":50004,"Num":100000},{"ItemId":50005,"Num":570}]</v>
      </c>
    </row>
    <row r="461" spans="1:13" x14ac:dyDescent="0.15">
      <c r="A461" s="5">
        <f t="shared" si="78"/>
        <v>190130112</v>
      </c>
      <c r="B461" s="5">
        <f t="shared" si="79"/>
        <v>190130112</v>
      </c>
      <c r="C461" s="5" t="s">
        <v>150</v>
      </c>
      <c r="D461" s="5" t="str">
        <f>条件中转!R325</f>
        <v>{"ConditionType":19,"Param":[7,12]}</v>
      </c>
      <c r="E461" s="5" t="str">
        <f>_xlfn.XLOOKUP(C461,礼包中转!$I$6:$I$23,礼包中转!$G$6:$G$23)</f>
        <v>[0,19]</v>
      </c>
      <c r="F461" s="5">
        <f>_xlfn.XLOOKUP(C461,礼包中转!$I$6:$I$23,礼包中转!$E$6:$E$23)</f>
        <v>200</v>
      </c>
      <c r="G461" s="5" t="str">
        <f>_xlfn.XLOOKUP(C461,礼包中转!$I$6:$I$23,礼包中转!$D$6:$D$23)</f>
        <v>PushEverythingBagDesc1401</v>
      </c>
      <c r="H461" s="5" t="str">
        <f>_xlfn.XLOOKUP(C461,礼包中转!$I$6:$I$23,礼包中转!$F$6:$F$23)</f>
        <v>PushEverythingBag1401</v>
      </c>
      <c r="I461" s="5">
        <v>800</v>
      </c>
      <c r="J461" s="5">
        <f t="shared" si="80"/>
        <v>7200</v>
      </c>
      <c r="K461" s="5">
        <f>_xlfn.XLOOKUP(C461,礼包中转!$I$6:$I$23,礼包中转!$H$6:$H$23)</f>
        <v>1401</v>
      </c>
      <c r="L461" s="5" t="str">
        <f>_xlfn.XLOOKUP(C461,礼包中转!$I$6:$I$23,礼包中转!$L$6:$L$23,"[]")</f>
        <v>[{"ItemId":10004,"Num":15}]</v>
      </c>
      <c r="M461" s="26" t="str">
        <f>_xlfn.XLOOKUP(C461,礼包中转!$I$6:$I$23,礼包中转!$M$6:$M$23,"[]")</f>
        <v>[{"ItemId":50002,"Num":900},{"ItemId":50004,"Num":100000},{"ItemId":50005,"Num":570}]</v>
      </c>
    </row>
    <row r="462" spans="1:13" x14ac:dyDescent="0.15">
      <c r="A462" s="5">
        <f t="shared" si="78"/>
        <v>190130113</v>
      </c>
      <c r="B462" s="5">
        <f t="shared" si="79"/>
        <v>190130113</v>
      </c>
      <c r="C462" s="5" t="s">
        <v>149</v>
      </c>
      <c r="D462" s="5" t="str">
        <f>条件中转!R326</f>
        <v>{"ConditionType":19,"Param":[9,7]}</v>
      </c>
      <c r="E462" s="5" t="str">
        <f>_xlfn.XLOOKUP(C462,礼包中转!$I$6:$I$23,礼包中转!$G$6:$G$23)</f>
        <v>[0,40]</v>
      </c>
      <c r="F462" s="5">
        <f>_xlfn.XLOOKUP(C462,礼包中转!$I$6:$I$23,礼包中转!$E$6:$E$23)</f>
        <v>100</v>
      </c>
      <c r="G462" s="5" t="str">
        <f>_xlfn.XLOOKUP(C462,礼包中转!$I$6:$I$23,礼包中转!$D$6:$D$23)</f>
        <v>PushEverythingBagDesc1301</v>
      </c>
      <c r="H462" s="5" t="str">
        <f>_xlfn.XLOOKUP(C462,礼包中转!$I$6:$I$23,礼包中转!$F$6:$F$23)</f>
        <v>PushEverythingBag1301</v>
      </c>
      <c r="I462" s="5">
        <v>800</v>
      </c>
      <c r="J462" s="5">
        <f t="shared" si="80"/>
        <v>7200</v>
      </c>
      <c r="K462" s="5">
        <f>_xlfn.XLOOKUP(C462,礼包中转!$I$6:$I$23,礼包中转!$H$6:$H$23)</f>
        <v>1301</v>
      </c>
      <c r="L462" s="5" t="str">
        <f>_xlfn.XLOOKUP(C462,礼包中转!$I$6:$I$23,礼包中转!$L$6:$L$23,"[]")</f>
        <v>[{"ItemId":10002,"Num":10}]</v>
      </c>
      <c r="M462" s="26" t="str">
        <f>_xlfn.XLOOKUP(C462,礼包中转!$I$6:$I$23,礼包中转!$M$6:$M$23,"[]")</f>
        <v>[{"ItemId":20002,"Num":60},{"ItemId":50002,"Num":1200},{"ItemId":50004,"Num":100000},{"ItemId":50005,"Num":570}]</v>
      </c>
    </row>
    <row r="463" spans="1:13" x14ac:dyDescent="0.15">
      <c r="A463" s="5">
        <f t="shared" si="78"/>
        <v>190130114</v>
      </c>
      <c r="B463" s="5">
        <f t="shared" si="79"/>
        <v>190130114</v>
      </c>
      <c r="C463" s="5" t="s">
        <v>149</v>
      </c>
      <c r="D463" s="5" t="str">
        <f>条件中转!R327</f>
        <v>{"ConditionType":19,"Param":[9,9]}</v>
      </c>
      <c r="E463" s="5" t="str">
        <f>_xlfn.XLOOKUP(C463,礼包中转!$I$6:$I$23,礼包中转!$G$6:$G$23)</f>
        <v>[0,40]</v>
      </c>
      <c r="F463" s="5">
        <f>_xlfn.XLOOKUP(C463,礼包中转!$I$6:$I$23,礼包中转!$E$6:$E$23)</f>
        <v>100</v>
      </c>
      <c r="G463" s="5" t="str">
        <f>_xlfn.XLOOKUP(C463,礼包中转!$I$6:$I$23,礼包中转!$D$6:$D$23)</f>
        <v>PushEverythingBagDesc1301</v>
      </c>
      <c r="H463" s="5" t="str">
        <f>_xlfn.XLOOKUP(C463,礼包中转!$I$6:$I$23,礼包中转!$F$6:$F$23)</f>
        <v>PushEverythingBag1301</v>
      </c>
      <c r="I463" s="5">
        <v>800</v>
      </c>
      <c r="J463" s="5">
        <f t="shared" si="80"/>
        <v>7200</v>
      </c>
      <c r="K463" s="5">
        <f>_xlfn.XLOOKUP(C463,礼包中转!$I$6:$I$23,礼包中转!$H$6:$H$23)</f>
        <v>1301</v>
      </c>
      <c r="L463" s="5" t="str">
        <f>_xlfn.XLOOKUP(C463,礼包中转!$I$6:$I$23,礼包中转!$L$6:$L$23,"[]")</f>
        <v>[{"ItemId":10002,"Num":10}]</v>
      </c>
      <c r="M463" s="26" t="str">
        <f>_xlfn.XLOOKUP(C463,礼包中转!$I$6:$I$23,礼包中转!$M$6:$M$23,"[]")</f>
        <v>[{"ItemId":20002,"Num":60},{"ItemId":50002,"Num":1200},{"ItemId":50004,"Num":100000},{"ItemId":50005,"Num":570}]</v>
      </c>
    </row>
    <row r="464" spans="1:13" x14ac:dyDescent="0.15">
      <c r="A464" s="5">
        <f t="shared" si="78"/>
        <v>190130115</v>
      </c>
      <c r="B464" s="5">
        <f t="shared" si="79"/>
        <v>190130115</v>
      </c>
      <c r="C464" s="5" t="s">
        <v>150</v>
      </c>
      <c r="D464" s="5" t="str">
        <f>条件中转!R328</f>
        <v>{"ConditionType":19,"Param":[9,12]}</v>
      </c>
      <c r="E464" s="5" t="str">
        <f>_xlfn.XLOOKUP(C464,礼包中转!$I$6:$I$23,礼包中转!$G$6:$G$23)</f>
        <v>[0,19]</v>
      </c>
      <c r="F464" s="5">
        <f>_xlfn.XLOOKUP(C464,礼包中转!$I$6:$I$23,礼包中转!$E$6:$E$23)</f>
        <v>200</v>
      </c>
      <c r="G464" s="5" t="str">
        <f>_xlfn.XLOOKUP(C464,礼包中转!$I$6:$I$23,礼包中转!$D$6:$D$23)</f>
        <v>PushEverythingBagDesc1401</v>
      </c>
      <c r="H464" s="5" t="str">
        <f>_xlfn.XLOOKUP(C464,礼包中转!$I$6:$I$23,礼包中转!$F$6:$F$23)</f>
        <v>PushEverythingBag1401</v>
      </c>
      <c r="I464" s="5">
        <v>800</v>
      </c>
      <c r="J464" s="5">
        <f t="shared" si="80"/>
        <v>7200</v>
      </c>
      <c r="K464" s="5">
        <f>_xlfn.XLOOKUP(C464,礼包中转!$I$6:$I$23,礼包中转!$H$6:$H$23)</f>
        <v>1401</v>
      </c>
      <c r="L464" s="5" t="str">
        <f>_xlfn.XLOOKUP(C464,礼包中转!$I$6:$I$23,礼包中转!$L$6:$L$23,"[]")</f>
        <v>[{"ItemId":10004,"Num":15}]</v>
      </c>
      <c r="M464" s="26" t="str">
        <f>_xlfn.XLOOKUP(C464,礼包中转!$I$6:$I$23,礼包中转!$M$6:$M$23,"[]")</f>
        <v>[{"ItemId":50002,"Num":900},{"ItemId":50004,"Num":100000},{"ItemId":50005,"Num":570}]</v>
      </c>
    </row>
    <row r="465" spans="1:13" x14ac:dyDescent="0.15">
      <c r="A465" s="5">
        <f t="shared" si="78"/>
        <v>190130116</v>
      </c>
      <c r="B465" s="5">
        <f t="shared" si="79"/>
        <v>190130116</v>
      </c>
      <c r="C465" s="5" t="s">
        <v>149</v>
      </c>
      <c r="D465" s="5" t="str">
        <f>条件中转!R329</f>
        <v>{"ConditionType":19,"Param":[11,7]}</v>
      </c>
      <c r="E465" s="5" t="str">
        <f>_xlfn.XLOOKUP(C465,礼包中转!$I$6:$I$23,礼包中转!$G$6:$G$23)</f>
        <v>[0,40]</v>
      </c>
      <c r="F465" s="5">
        <f>_xlfn.XLOOKUP(C465,礼包中转!$I$6:$I$23,礼包中转!$E$6:$E$23)</f>
        <v>100</v>
      </c>
      <c r="G465" s="5" t="str">
        <f>_xlfn.XLOOKUP(C465,礼包中转!$I$6:$I$23,礼包中转!$D$6:$D$23)</f>
        <v>PushEverythingBagDesc1301</v>
      </c>
      <c r="H465" s="5" t="str">
        <f>_xlfn.XLOOKUP(C465,礼包中转!$I$6:$I$23,礼包中转!$F$6:$F$23)</f>
        <v>PushEverythingBag1301</v>
      </c>
      <c r="I465" s="5">
        <v>800</v>
      </c>
      <c r="J465" s="5">
        <f t="shared" si="80"/>
        <v>7200</v>
      </c>
      <c r="K465" s="5">
        <f>_xlfn.XLOOKUP(C465,礼包中转!$I$6:$I$23,礼包中转!$H$6:$H$23)</f>
        <v>1301</v>
      </c>
      <c r="L465" s="5" t="str">
        <f>_xlfn.XLOOKUP(C465,礼包中转!$I$6:$I$23,礼包中转!$L$6:$L$23,"[]")</f>
        <v>[{"ItemId":10002,"Num":10}]</v>
      </c>
      <c r="M465" s="26" t="str">
        <f>_xlfn.XLOOKUP(C465,礼包中转!$I$6:$I$23,礼包中转!$M$6:$M$23,"[]")</f>
        <v>[{"ItemId":20002,"Num":60},{"ItemId":50002,"Num":1200},{"ItemId":50004,"Num":100000},{"ItemId":50005,"Num":570}]</v>
      </c>
    </row>
    <row r="466" spans="1:13" x14ac:dyDescent="0.15">
      <c r="A466" s="5">
        <f t="shared" si="78"/>
        <v>190130117</v>
      </c>
      <c r="B466" s="5">
        <f t="shared" si="79"/>
        <v>190130117</v>
      </c>
      <c r="C466" s="5" t="s">
        <v>149</v>
      </c>
      <c r="D466" s="5" t="str">
        <f>条件中转!R330</f>
        <v>{"ConditionType":19,"Param":[11,9]}</v>
      </c>
      <c r="E466" s="5" t="str">
        <f>_xlfn.XLOOKUP(C466,礼包中转!$I$6:$I$23,礼包中转!$G$6:$G$23)</f>
        <v>[0,40]</v>
      </c>
      <c r="F466" s="5">
        <f>_xlfn.XLOOKUP(C466,礼包中转!$I$6:$I$23,礼包中转!$E$6:$E$23)</f>
        <v>100</v>
      </c>
      <c r="G466" s="5" t="str">
        <f>_xlfn.XLOOKUP(C466,礼包中转!$I$6:$I$23,礼包中转!$D$6:$D$23)</f>
        <v>PushEverythingBagDesc1301</v>
      </c>
      <c r="H466" s="5" t="str">
        <f>_xlfn.XLOOKUP(C466,礼包中转!$I$6:$I$23,礼包中转!$F$6:$F$23)</f>
        <v>PushEverythingBag1301</v>
      </c>
      <c r="I466" s="5">
        <v>800</v>
      </c>
      <c r="J466" s="5">
        <f t="shared" si="80"/>
        <v>7200</v>
      </c>
      <c r="K466" s="5">
        <f>_xlfn.XLOOKUP(C466,礼包中转!$I$6:$I$23,礼包中转!$H$6:$H$23)</f>
        <v>1301</v>
      </c>
      <c r="L466" s="5" t="str">
        <f>_xlfn.XLOOKUP(C466,礼包中转!$I$6:$I$23,礼包中转!$L$6:$L$23,"[]")</f>
        <v>[{"ItemId":10002,"Num":10}]</v>
      </c>
      <c r="M466" s="26" t="str">
        <f>_xlfn.XLOOKUP(C466,礼包中转!$I$6:$I$23,礼包中转!$M$6:$M$23,"[]")</f>
        <v>[{"ItemId":20002,"Num":60},{"ItemId":50002,"Num":1200},{"ItemId":50004,"Num":100000},{"ItemId":50005,"Num":570}]</v>
      </c>
    </row>
    <row r="467" spans="1:13" x14ac:dyDescent="0.15">
      <c r="A467" s="5">
        <f t="shared" si="78"/>
        <v>190130118</v>
      </c>
      <c r="B467" s="5">
        <f t="shared" si="79"/>
        <v>190130118</v>
      </c>
      <c r="C467" s="5" t="s">
        <v>150</v>
      </c>
      <c r="D467" s="5" t="str">
        <f>条件中转!R331</f>
        <v>{"ConditionType":19,"Param":[11,12]}</v>
      </c>
      <c r="E467" s="5" t="str">
        <f>_xlfn.XLOOKUP(C467,礼包中转!$I$6:$I$23,礼包中转!$G$6:$G$23)</f>
        <v>[0,19]</v>
      </c>
      <c r="F467" s="5">
        <f>_xlfn.XLOOKUP(C467,礼包中转!$I$6:$I$23,礼包中转!$E$6:$E$23)</f>
        <v>200</v>
      </c>
      <c r="G467" s="5" t="str">
        <f>_xlfn.XLOOKUP(C467,礼包中转!$I$6:$I$23,礼包中转!$D$6:$D$23)</f>
        <v>PushEverythingBagDesc1401</v>
      </c>
      <c r="H467" s="5" t="str">
        <f>_xlfn.XLOOKUP(C467,礼包中转!$I$6:$I$23,礼包中转!$F$6:$F$23)</f>
        <v>PushEverythingBag1401</v>
      </c>
      <c r="I467" s="5">
        <v>800</v>
      </c>
      <c r="J467" s="5">
        <f t="shared" si="80"/>
        <v>7200</v>
      </c>
      <c r="K467" s="5">
        <f>_xlfn.XLOOKUP(C467,礼包中转!$I$6:$I$23,礼包中转!$H$6:$H$23)</f>
        <v>1401</v>
      </c>
      <c r="L467" s="5" t="str">
        <f>_xlfn.XLOOKUP(C467,礼包中转!$I$6:$I$23,礼包中转!$L$6:$L$23,"[]")</f>
        <v>[{"ItemId":10004,"Num":15}]</v>
      </c>
      <c r="M467" s="26" t="str">
        <f>_xlfn.XLOOKUP(C467,礼包中转!$I$6:$I$23,礼包中转!$M$6:$M$23,"[]")</f>
        <v>[{"ItemId":50002,"Num":900},{"ItemId":50004,"Num":100000},{"ItemId":50005,"Num":570}]</v>
      </c>
    </row>
    <row r="468" spans="1:13" x14ac:dyDescent="0.15">
      <c r="A468" s="5">
        <f t="shared" si="78"/>
        <v>190130119</v>
      </c>
      <c r="B468" s="5">
        <f t="shared" si="79"/>
        <v>190130119</v>
      </c>
      <c r="C468" s="5" t="s">
        <v>149</v>
      </c>
      <c r="D468" s="5" t="str">
        <f>条件中转!R332</f>
        <v>{"ConditionType":19,"Param":[13,7]}</v>
      </c>
      <c r="E468" s="5" t="str">
        <f>_xlfn.XLOOKUP(C468,礼包中转!$I$6:$I$23,礼包中转!$G$6:$G$23)</f>
        <v>[0,40]</v>
      </c>
      <c r="F468" s="5">
        <f>_xlfn.XLOOKUP(C468,礼包中转!$I$6:$I$23,礼包中转!$E$6:$E$23)</f>
        <v>100</v>
      </c>
      <c r="G468" s="5" t="str">
        <f>_xlfn.XLOOKUP(C468,礼包中转!$I$6:$I$23,礼包中转!$D$6:$D$23)</f>
        <v>PushEverythingBagDesc1301</v>
      </c>
      <c r="H468" s="5" t="str">
        <f>_xlfn.XLOOKUP(C468,礼包中转!$I$6:$I$23,礼包中转!$F$6:$F$23)</f>
        <v>PushEverythingBag1301</v>
      </c>
      <c r="I468" s="5">
        <v>800</v>
      </c>
      <c r="J468" s="5">
        <f t="shared" si="80"/>
        <v>7200</v>
      </c>
      <c r="K468" s="5">
        <f>_xlfn.XLOOKUP(C468,礼包中转!$I$6:$I$23,礼包中转!$H$6:$H$23)</f>
        <v>1301</v>
      </c>
      <c r="L468" s="5" t="str">
        <f>_xlfn.XLOOKUP(C468,礼包中转!$I$6:$I$23,礼包中转!$L$6:$L$23,"[]")</f>
        <v>[{"ItemId":10002,"Num":10}]</v>
      </c>
      <c r="M468" s="26" t="str">
        <f>_xlfn.XLOOKUP(C468,礼包中转!$I$6:$I$23,礼包中转!$M$6:$M$23,"[]")</f>
        <v>[{"ItemId":20002,"Num":60},{"ItemId":50002,"Num":1200},{"ItemId":50004,"Num":100000},{"ItemId":50005,"Num":570}]</v>
      </c>
    </row>
    <row r="469" spans="1:13" x14ac:dyDescent="0.15">
      <c r="A469" s="5">
        <f t="shared" si="78"/>
        <v>190130120</v>
      </c>
      <c r="B469" s="5">
        <f t="shared" si="79"/>
        <v>190130120</v>
      </c>
      <c r="C469" s="5" t="s">
        <v>149</v>
      </c>
      <c r="D469" s="5" t="str">
        <f>条件中转!R333</f>
        <v>{"ConditionType":19,"Param":[13,9]}</v>
      </c>
      <c r="E469" s="5" t="str">
        <f>_xlfn.XLOOKUP(C469,礼包中转!$I$6:$I$23,礼包中转!$G$6:$G$23)</f>
        <v>[0,40]</v>
      </c>
      <c r="F469" s="5">
        <f>_xlfn.XLOOKUP(C469,礼包中转!$I$6:$I$23,礼包中转!$E$6:$E$23)</f>
        <v>100</v>
      </c>
      <c r="G469" s="5" t="str">
        <f>_xlfn.XLOOKUP(C469,礼包中转!$I$6:$I$23,礼包中转!$D$6:$D$23)</f>
        <v>PushEverythingBagDesc1301</v>
      </c>
      <c r="H469" s="5" t="str">
        <f>_xlfn.XLOOKUP(C469,礼包中转!$I$6:$I$23,礼包中转!$F$6:$F$23)</f>
        <v>PushEverythingBag1301</v>
      </c>
      <c r="I469" s="5">
        <v>800</v>
      </c>
      <c r="J469" s="5">
        <f t="shared" si="80"/>
        <v>7200</v>
      </c>
      <c r="K469" s="5">
        <f>_xlfn.XLOOKUP(C469,礼包中转!$I$6:$I$23,礼包中转!$H$6:$H$23)</f>
        <v>1301</v>
      </c>
      <c r="L469" s="5" t="str">
        <f>_xlfn.XLOOKUP(C469,礼包中转!$I$6:$I$23,礼包中转!$L$6:$L$23,"[]")</f>
        <v>[{"ItemId":10002,"Num":10}]</v>
      </c>
      <c r="M469" s="26" t="str">
        <f>_xlfn.XLOOKUP(C469,礼包中转!$I$6:$I$23,礼包中转!$M$6:$M$23,"[]")</f>
        <v>[{"ItemId":20002,"Num":60},{"ItemId":50002,"Num":1200},{"ItemId":50004,"Num":100000},{"ItemId":50005,"Num":570}]</v>
      </c>
    </row>
    <row r="470" spans="1:13" x14ac:dyDescent="0.15">
      <c r="A470" s="5">
        <f t="shared" si="78"/>
        <v>190130121</v>
      </c>
      <c r="B470" s="5">
        <f t="shared" si="79"/>
        <v>190130121</v>
      </c>
      <c r="C470" s="5" t="s">
        <v>150</v>
      </c>
      <c r="D470" s="5" t="str">
        <f>条件中转!R334</f>
        <v>{"ConditionType":19,"Param":[13,12]}</v>
      </c>
      <c r="E470" s="5" t="str">
        <f>_xlfn.XLOOKUP(C470,礼包中转!$I$6:$I$23,礼包中转!$G$6:$G$23)</f>
        <v>[0,19]</v>
      </c>
      <c r="F470" s="5">
        <f>_xlfn.XLOOKUP(C470,礼包中转!$I$6:$I$23,礼包中转!$E$6:$E$23)</f>
        <v>200</v>
      </c>
      <c r="G470" s="5" t="str">
        <f>_xlfn.XLOOKUP(C470,礼包中转!$I$6:$I$23,礼包中转!$D$6:$D$23)</f>
        <v>PushEverythingBagDesc1401</v>
      </c>
      <c r="H470" s="5" t="str">
        <f>_xlfn.XLOOKUP(C470,礼包中转!$I$6:$I$23,礼包中转!$F$6:$F$23)</f>
        <v>PushEverythingBag1401</v>
      </c>
      <c r="I470" s="5">
        <v>800</v>
      </c>
      <c r="J470" s="5">
        <f t="shared" si="80"/>
        <v>7200</v>
      </c>
      <c r="K470" s="5">
        <f>_xlfn.XLOOKUP(C470,礼包中转!$I$6:$I$23,礼包中转!$H$6:$H$23)</f>
        <v>1401</v>
      </c>
      <c r="L470" s="5" t="str">
        <f>_xlfn.XLOOKUP(C470,礼包中转!$I$6:$I$23,礼包中转!$L$6:$L$23,"[]")</f>
        <v>[{"ItemId":10004,"Num":15}]</v>
      </c>
      <c r="M470" s="26" t="str">
        <f>_xlfn.XLOOKUP(C470,礼包中转!$I$6:$I$23,礼包中转!$M$6:$M$23,"[]")</f>
        <v>[{"ItemId":50002,"Num":900},{"ItemId":50004,"Num":100000},{"ItemId":50005,"Num":570}]</v>
      </c>
    </row>
    <row r="471" spans="1:13" x14ac:dyDescent="0.15">
      <c r="A471" s="5">
        <f t="shared" si="78"/>
        <v>190130122</v>
      </c>
      <c r="B471" s="5">
        <f t="shared" si="79"/>
        <v>190130122</v>
      </c>
      <c r="C471" s="5" t="s">
        <v>149</v>
      </c>
      <c r="D471" s="5" t="str">
        <f>条件中转!R335</f>
        <v>{"ConditionType":19,"Param":[15,7]}</v>
      </c>
      <c r="E471" s="5" t="str">
        <f>_xlfn.XLOOKUP(C471,礼包中转!$I$6:$I$23,礼包中转!$G$6:$G$23)</f>
        <v>[0,40]</v>
      </c>
      <c r="F471" s="5">
        <f>_xlfn.XLOOKUP(C471,礼包中转!$I$6:$I$23,礼包中转!$E$6:$E$23)</f>
        <v>100</v>
      </c>
      <c r="G471" s="5" t="str">
        <f>_xlfn.XLOOKUP(C471,礼包中转!$I$6:$I$23,礼包中转!$D$6:$D$23)</f>
        <v>PushEverythingBagDesc1301</v>
      </c>
      <c r="H471" s="5" t="str">
        <f>_xlfn.XLOOKUP(C471,礼包中转!$I$6:$I$23,礼包中转!$F$6:$F$23)</f>
        <v>PushEverythingBag1301</v>
      </c>
      <c r="I471" s="5">
        <v>800</v>
      </c>
      <c r="J471" s="5">
        <f t="shared" si="80"/>
        <v>7200</v>
      </c>
      <c r="K471" s="5">
        <f>_xlfn.XLOOKUP(C471,礼包中转!$I$6:$I$23,礼包中转!$H$6:$H$23)</f>
        <v>1301</v>
      </c>
      <c r="L471" s="5" t="str">
        <f>_xlfn.XLOOKUP(C471,礼包中转!$I$6:$I$23,礼包中转!$L$6:$L$23,"[]")</f>
        <v>[{"ItemId":10002,"Num":10}]</v>
      </c>
      <c r="M471" s="26" t="str">
        <f>_xlfn.XLOOKUP(C471,礼包中转!$I$6:$I$23,礼包中转!$M$6:$M$23,"[]")</f>
        <v>[{"ItemId":20002,"Num":60},{"ItemId":50002,"Num":1200},{"ItemId":50004,"Num":100000},{"ItemId":50005,"Num":570}]</v>
      </c>
    </row>
    <row r="472" spans="1:13" x14ac:dyDescent="0.15">
      <c r="A472" s="5">
        <f t="shared" si="78"/>
        <v>190130123</v>
      </c>
      <c r="B472" s="5">
        <f t="shared" si="79"/>
        <v>190130123</v>
      </c>
      <c r="C472" s="5" t="s">
        <v>149</v>
      </c>
      <c r="D472" s="5" t="str">
        <f>条件中转!R336</f>
        <v>{"ConditionType":19,"Param":[15,9]}</v>
      </c>
      <c r="E472" s="5" t="str">
        <f>_xlfn.XLOOKUP(C472,礼包中转!$I$6:$I$23,礼包中转!$G$6:$G$23)</f>
        <v>[0,40]</v>
      </c>
      <c r="F472" s="5">
        <f>_xlfn.XLOOKUP(C472,礼包中转!$I$6:$I$23,礼包中转!$E$6:$E$23)</f>
        <v>100</v>
      </c>
      <c r="G472" s="5" t="str">
        <f>_xlfn.XLOOKUP(C472,礼包中转!$I$6:$I$23,礼包中转!$D$6:$D$23)</f>
        <v>PushEverythingBagDesc1301</v>
      </c>
      <c r="H472" s="5" t="str">
        <f>_xlfn.XLOOKUP(C472,礼包中转!$I$6:$I$23,礼包中转!$F$6:$F$23)</f>
        <v>PushEverythingBag1301</v>
      </c>
      <c r="I472" s="5">
        <v>800</v>
      </c>
      <c r="J472" s="5">
        <f t="shared" si="80"/>
        <v>7200</v>
      </c>
      <c r="K472" s="5">
        <f>_xlfn.XLOOKUP(C472,礼包中转!$I$6:$I$23,礼包中转!$H$6:$H$23)</f>
        <v>1301</v>
      </c>
      <c r="L472" s="5" t="str">
        <f>_xlfn.XLOOKUP(C472,礼包中转!$I$6:$I$23,礼包中转!$L$6:$L$23,"[]")</f>
        <v>[{"ItemId":10002,"Num":10}]</v>
      </c>
      <c r="M472" s="26" t="str">
        <f>_xlfn.XLOOKUP(C472,礼包中转!$I$6:$I$23,礼包中转!$M$6:$M$23,"[]")</f>
        <v>[{"ItemId":20002,"Num":60},{"ItemId":50002,"Num":1200},{"ItemId":50004,"Num":100000},{"ItemId":50005,"Num":570}]</v>
      </c>
    </row>
    <row r="473" spans="1:13" ht="12.75" customHeight="1" x14ac:dyDescent="0.15">
      <c r="A473" s="5">
        <f t="shared" si="78"/>
        <v>190130124</v>
      </c>
      <c r="B473" s="5">
        <f t="shared" si="79"/>
        <v>190130124</v>
      </c>
      <c r="C473" s="5" t="s">
        <v>150</v>
      </c>
      <c r="D473" s="5" t="str">
        <f>条件中转!R337</f>
        <v>{"ConditionType":19,"Param":[15,12]}</v>
      </c>
      <c r="E473" s="5" t="str">
        <f>_xlfn.XLOOKUP(C473,礼包中转!$I$6:$I$23,礼包中转!$G$6:$G$23)</f>
        <v>[0,19]</v>
      </c>
      <c r="F473" s="5">
        <f>_xlfn.XLOOKUP(C473,礼包中转!$I$6:$I$23,礼包中转!$E$6:$E$23)</f>
        <v>200</v>
      </c>
      <c r="G473" s="5" t="str">
        <f>_xlfn.XLOOKUP(C473,礼包中转!$I$6:$I$23,礼包中转!$D$6:$D$23)</f>
        <v>PushEverythingBagDesc1401</v>
      </c>
      <c r="H473" s="5" t="str">
        <f>_xlfn.XLOOKUP(C473,礼包中转!$I$6:$I$23,礼包中转!$F$6:$F$23)</f>
        <v>PushEverythingBag1401</v>
      </c>
      <c r="I473" s="5">
        <v>800</v>
      </c>
      <c r="J473" s="5">
        <f t="shared" si="80"/>
        <v>7200</v>
      </c>
      <c r="K473" s="5">
        <f>_xlfn.XLOOKUP(C473,礼包中转!$I$6:$I$23,礼包中转!$H$6:$H$23)</f>
        <v>1401</v>
      </c>
      <c r="L473" s="5" t="str">
        <f>_xlfn.XLOOKUP(C473,礼包中转!$I$6:$I$23,礼包中转!$L$6:$L$23,"[]")</f>
        <v>[{"ItemId":10004,"Num":15}]</v>
      </c>
      <c r="M473" s="26" t="str">
        <f>_xlfn.XLOOKUP(C473,礼包中转!$I$6:$I$23,礼包中转!$M$6:$M$23,"[]")</f>
        <v>[{"ItemId":50002,"Num":900},{"ItemId":50004,"Num":100000},{"ItemId":50005,"Num":570}]</v>
      </c>
    </row>
    <row r="474" spans="1:13" x14ac:dyDescent="0.15">
      <c r="A474" s="5">
        <f>B474</f>
        <v>190130301</v>
      </c>
      <c r="B474" s="5">
        <f>19*10000000+K474*100+1</f>
        <v>190130301</v>
      </c>
      <c r="C474" s="5" t="s">
        <v>168</v>
      </c>
      <c r="D474" s="5" t="str">
        <f>D450</f>
        <v>{"ConditionType":19,"Param":[1,7]}</v>
      </c>
      <c r="E474" s="5" t="str">
        <f>_xlfn.XLOOKUP(C474,礼包中转!$I$6:$I$23,礼包中转!$G$6:$G$23)</f>
        <v>[40,-1]</v>
      </c>
      <c r="F474" s="5">
        <f>_xlfn.XLOOKUP(C474,礼包中转!$I$6:$I$23,礼包中转!$E$6:$E$23)</f>
        <v>100</v>
      </c>
      <c r="G474" s="5" t="str">
        <f>_xlfn.XLOOKUP(C474,礼包中转!$I$6:$I$23,礼包中转!$D$6:$D$23)</f>
        <v>PushEverythingBagDesc1303</v>
      </c>
      <c r="H474" s="5" t="str">
        <f>_xlfn.XLOOKUP(C474,礼包中转!$I$6:$I$23,礼包中转!$F$6:$F$23)</f>
        <v>PushEverythingBag1303</v>
      </c>
      <c r="I474" s="5">
        <v>800</v>
      </c>
      <c r="J474" s="5">
        <f>60*60*2</f>
        <v>7200</v>
      </c>
      <c r="K474" s="5">
        <f>_xlfn.XLOOKUP(C474,礼包中转!$I$6:$I$23,礼包中转!$H$6:$H$23)</f>
        <v>1303</v>
      </c>
      <c r="L474" s="5" t="str">
        <f>_xlfn.XLOOKUP(C474,礼包中转!$I$6:$I$23,礼包中转!$L$6:$L$23,"[]")</f>
        <v>[{"ItemId":10002,"Num":75}]</v>
      </c>
      <c r="M474" s="26" t="str">
        <f>_xlfn.XLOOKUP(C474,礼包中转!$I$6:$I$23,礼包中转!$M$6:$M$23,"[]")</f>
        <v>[{"ItemId":30005,"Num":150},{"ItemId":50002,"Num":5400},{"ItemId":50004,"Num":500000},{"ItemId":50005,"Num":2500}]</v>
      </c>
    </row>
    <row r="475" spans="1:13" x14ac:dyDescent="0.15">
      <c r="A475" s="5">
        <f t="shared" si="78"/>
        <v>190130302</v>
      </c>
      <c r="B475" s="5">
        <f>B474+1</f>
        <v>190130302</v>
      </c>
      <c r="C475" s="5" t="s">
        <v>168</v>
      </c>
      <c r="D475" s="5" t="str">
        <f t="shared" ref="D475:D497" si="81">D451</f>
        <v>{"ConditionType":19,"Param":[1,9]}</v>
      </c>
      <c r="E475" s="5" t="str">
        <f>_xlfn.XLOOKUP(C475,礼包中转!$I$6:$I$23,礼包中转!$G$6:$G$23)</f>
        <v>[40,-1]</v>
      </c>
      <c r="F475" s="5">
        <f>_xlfn.XLOOKUP(C475,礼包中转!$I$6:$I$23,礼包中转!$E$6:$E$23)</f>
        <v>100</v>
      </c>
      <c r="G475" s="5" t="str">
        <f>_xlfn.XLOOKUP(C475,礼包中转!$I$6:$I$23,礼包中转!$D$6:$D$23)</f>
        <v>PushEverythingBagDesc1303</v>
      </c>
      <c r="H475" s="5" t="str">
        <f>_xlfn.XLOOKUP(C475,礼包中转!$I$6:$I$23,礼包中转!$F$6:$F$23)</f>
        <v>PushEverythingBag1303</v>
      </c>
      <c r="I475" s="5">
        <v>800</v>
      </c>
      <c r="J475" s="5">
        <f>60*60*2</f>
        <v>7200</v>
      </c>
      <c r="K475" s="5">
        <f>_xlfn.XLOOKUP(C475,礼包中转!$I$6:$I$23,礼包中转!$H$6:$H$23)</f>
        <v>1303</v>
      </c>
      <c r="L475" s="5" t="str">
        <f>_xlfn.XLOOKUP(C475,礼包中转!$I$6:$I$23,礼包中转!$L$6:$L$23,"[]")</f>
        <v>[{"ItemId":10002,"Num":75}]</v>
      </c>
      <c r="M475" s="26" t="str">
        <f>_xlfn.XLOOKUP(C475,礼包中转!$I$6:$I$23,礼包中转!$M$6:$M$23,"[]")</f>
        <v>[{"ItemId":30005,"Num":150},{"ItemId":50002,"Num":5400},{"ItemId":50004,"Num":500000},{"ItemId":50005,"Num":2500}]</v>
      </c>
    </row>
    <row r="476" spans="1:13" x14ac:dyDescent="0.15">
      <c r="A476" s="5">
        <f t="shared" si="78"/>
        <v>190130303</v>
      </c>
      <c r="B476" s="5">
        <f t="shared" ref="B476:B497" si="82">B475+1</f>
        <v>190130303</v>
      </c>
      <c r="C476" s="5" t="s">
        <v>170</v>
      </c>
      <c r="D476" s="5" t="str">
        <f t="shared" si="81"/>
        <v>{"ConditionType":19,"Param":[1,12]}</v>
      </c>
      <c r="E476" s="5" t="str">
        <f>_xlfn.XLOOKUP(C476,礼包中转!$I$6:$I$23,礼包中转!$G$6:$G$23)</f>
        <v>[40,-1]</v>
      </c>
      <c r="F476" s="5">
        <f>_xlfn.XLOOKUP(C476,礼包中转!$I$6:$I$23,礼包中转!$E$6:$E$23)</f>
        <v>200</v>
      </c>
      <c r="G476" s="5" t="str">
        <f>_xlfn.XLOOKUP(C476,礼包中转!$I$6:$I$23,礼包中转!$D$6:$D$23)</f>
        <v>PushEverythingBagDesc1403</v>
      </c>
      <c r="H476" s="5" t="str">
        <f>_xlfn.XLOOKUP(C476,礼包中转!$I$6:$I$23,礼包中转!$F$6:$F$23)</f>
        <v>PushEverythingBag1403</v>
      </c>
      <c r="I476" s="5">
        <v>800</v>
      </c>
      <c r="J476" s="5">
        <f t="shared" ref="J476:J505" si="83">60*60*2</f>
        <v>7200</v>
      </c>
      <c r="K476" s="5">
        <f>_xlfn.XLOOKUP(C476,礼包中转!$I$6:$I$23,礼包中转!$H$6:$H$23)</f>
        <v>1403</v>
      </c>
      <c r="L476" s="5" t="str">
        <f>_xlfn.XLOOKUP(C476,礼包中转!$I$6:$I$23,礼包中转!$L$6:$L$23,"[]")</f>
        <v>[{"ItemId":10004,"Num":65}]</v>
      </c>
      <c r="M476" s="26" t="str">
        <f>_xlfn.XLOOKUP(C476,礼包中转!$I$6:$I$23,礼包中转!$M$6:$M$23,"[]")</f>
        <v>[{"ItemId":50002,"Num":4800},{"ItemId":50004,"Num":500000},{"ItemId":50005,"Num":2500}]</v>
      </c>
    </row>
    <row r="477" spans="1:13" x14ac:dyDescent="0.15">
      <c r="A477" s="5">
        <f t="shared" si="78"/>
        <v>190130304</v>
      </c>
      <c r="B477" s="5">
        <f t="shared" si="82"/>
        <v>190130304</v>
      </c>
      <c r="C477" s="5" t="s">
        <v>168</v>
      </c>
      <c r="D477" s="5" t="str">
        <f t="shared" si="81"/>
        <v>{"ConditionType":19,"Param":[3,7]}</v>
      </c>
      <c r="E477" s="5" t="str">
        <f>_xlfn.XLOOKUP(C477,礼包中转!$I$6:$I$23,礼包中转!$G$6:$G$23)</f>
        <v>[40,-1]</v>
      </c>
      <c r="F477" s="5">
        <f>_xlfn.XLOOKUP(C477,礼包中转!$I$6:$I$23,礼包中转!$E$6:$E$23)</f>
        <v>100</v>
      </c>
      <c r="G477" s="5" t="str">
        <f>_xlfn.XLOOKUP(C477,礼包中转!$I$6:$I$23,礼包中转!$D$6:$D$23)</f>
        <v>PushEverythingBagDesc1303</v>
      </c>
      <c r="H477" s="5" t="str">
        <f>_xlfn.XLOOKUP(C477,礼包中转!$I$6:$I$23,礼包中转!$F$6:$F$23)</f>
        <v>PushEverythingBag1303</v>
      </c>
      <c r="I477" s="5">
        <v>800</v>
      </c>
      <c r="J477" s="5">
        <f t="shared" si="83"/>
        <v>7200</v>
      </c>
      <c r="K477" s="5">
        <f>_xlfn.XLOOKUP(C477,礼包中转!$I$6:$I$23,礼包中转!$H$6:$H$23)</f>
        <v>1303</v>
      </c>
      <c r="L477" s="5" t="str">
        <f>_xlfn.XLOOKUP(C477,礼包中转!$I$6:$I$23,礼包中转!$L$6:$L$23,"[]")</f>
        <v>[{"ItemId":10002,"Num":75}]</v>
      </c>
      <c r="M477" s="26" t="str">
        <f>_xlfn.XLOOKUP(C477,礼包中转!$I$6:$I$23,礼包中转!$M$6:$M$23,"[]")</f>
        <v>[{"ItemId":30005,"Num":150},{"ItemId":50002,"Num":5400},{"ItemId":50004,"Num":500000},{"ItemId":50005,"Num":2500}]</v>
      </c>
    </row>
    <row r="478" spans="1:13" x14ac:dyDescent="0.15">
      <c r="A478" s="5">
        <f t="shared" si="78"/>
        <v>190130305</v>
      </c>
      <c r="B478" s="5">
        <f t="shared" si="82"/>
        <v>190130305</v>
      </c>
      <c r="C478" s="5" t="s">
        <v>168</v>
      </c>
      <c r="D478" s="5" t="str">
        <f t="shared" si="81"/>
        <v>{"ConditionType":19,"Param":[3,9]}</v>
      </c>
      <c r="E478" s="5" t="str">
        <f>_xlfn.XLOOKUP(C478,礼包中转!$I$6:$I$23,礼包中转!$G$6:$G$23)</f>
        <v>[40,-1]</v>
      </c>
      <c r="F478" s="5">
        <f>_xlfn.XLOOKUP(C478,礼包中转!$I$6:$I$23,礼包中转!$E$6:$E$23)</f>
        <v>100</v>
      </c>
      <c r="G478" s="5" t="str">
        <f>_xlfn.XLOOKUP(C478,礼包中转!$I$6:$I$23,礼包中转!$D$6:$D$23)</f>
        <v>PushEverythingBagDesc1303</v>
      </c>
      <c r="H478" s="5" t="str">
        <f>_xlfn.XLOOKUP(C478,礼包中转!$I$6:$I$23,礼包中转!$F$6:$F$23)</f>
        <v>PushEverythingBag1303</v>
      </c>
      <c r="I478" s="5">
        <v>800</v>
      </c>
      <c r="J478" s="5">
        <f t="shared" si="83"/>
        <v>7200</v>
      </c>
      <c r="K478" s="5">
        <f>_xlfn.XLOOKUP(C478,礼包中转!$I$6:$I$23,礼包中转!$H$6:$H$23)</f>
        <v>1303</v>
      </c>
      <c r="L478" s="5" t="str">
        <f>_xlfn.XLOOKUP(C478,礼包中转!$I$6:$I$23,礼包中转!$L$6:$L$23,"[]")</f>
        <v>[{"ItemId":10002,"Num":75}]</v>
      </c>
      <c r="M478" s="26" t="str">
        <f>_xlfn.XLOOKUP(C478,礼包中转!$I$6:$I$23,礼包中转!$M$6:$M$23,"[]")</f>
        <v>[{"ItemId":30005,"Num":150},{"ItemId":50002,"Num":5400},{"ItemId":50004,"Num":500000},{"ItemId":50005,"Num":2500}]</v>
      </c>
    </row>
    <row r="479" spans="1:13" x14ac:dyDescent="0.15">
      <c r="A479" s="5">
        <f t="shared" si="78"/>
        <v>190130306</v>
      </c>
      <c r="B479" s="5">
        <f t="shared" si="82"/>
        <v>190130306</v>
      </c>
      <c r="C479" s="5" t="s">
        <v>170</v>
      </c>
      <c r="D479" s="5" t="str">
        <f t="shared" si="81"/>
        <v>{"ConditionType":19,"Param":[3,12]}</v>
      </c>
      <c r="E479" s="5" t="str">
        <f>_xlfn.XLOOKUP(C479,礼包中转!$I$6:$I$23,礼包中转!$G$6:$G$23)</f>
        <v>[40,-1]</v>
      </c>
      <c r="F479" s="5">
        <f>_xlfn.XLOOKUP(C479,礼包中转!$I$6:$I$23,礼包中转!$E$6:$E$23)</f>
        <v>200</v>
      </c>
      <c r="G479" s="5" t="str">
        <f>_xlfn.XLOOKUP(C479,礼包中转!$I$6:$I$23,礼包中转!$D$6:$D$23)</f>
        <v>PushEverythingBagDesc1403</v>
      </c>
      <c r="H479" s="5" t="str">
        <f>_xlfn.XLOOKUP(C479,礼包中转!$I$6:$I$23,礼包中转!$F$6:$F$23)</f>
        <v>PushEverythingBag1403</v>
      </c>
      <c r="I479" s="5">
        <v>800</v>
      </c>
      <c r="J479" s="5">
        <f t="shared" si="83"/>
        <v>7200</v>
      </c>
      <c r="K479" s="5">
        <f>_xlfn.XLOOKUP(C479,礼包中转!$I$6:$I$23,礼包中转!$H$6:$H$23)</f>
        <v>1403</v>
      </c>
      <c r="L479" s="5" t="str">
        <f>_xlfn.XLOOKUP(C479,礼包中转!$I$6:$I$23,礼包中转!$L$6:$L$23,"[]")</f>
        <v>[{"ItemId":10004,"Num":65}]</v>
      </c>
      <c r="M479" s="26" t="str">
        <f>_xlfn.XLOOKUP(C479,礼包中转!$I$6:$I$23,礼包中转!$M$6:$M$23,"[]")</f>
        <v>[{"ItemId":50002,"Num":4800},{"ItemId":50004,"Num":500000},{"ItemId":50005,"Num":2500}]</v>
      </c>
    </row>
    <row r="480" spans="1:13" x14ac:dyDescent="0.15">
      <c r="A480" s="5">
        <f t="shared" si="78"/>
        <v>190130307</v>
      </c>
      <c r="B480" s="5">
        <f t="shared" si="82"/>
        <v>190130307</v>
      </c>
      <c r="C480" s="5" t="s">
        <v>168</v>
      </c>
      <c r="D480" s="5" t="str">
        <f t="shared" si="81"/>
        <v>{"ConditionType":19,"Param":[5,7]}</v>
      </c>
      <c r="E480" s="5" t="str">
        <f>_xlfn.XLOOKUP(C480,礼包中转!$I$6:$I$23,礼包中转!$G$6:$G$23)</f>
        <v>[40,-1]</v>
      </c>
      <c r="F480" s="5">
        <f>_xlfn.XLOOKUP(C480,礼包中转!$I$6:$I$23,礼包中转!$E$6:$E$23)</f>
        <v>100</v>
      </c>
      <c r="G480" s="5" t="str">
        <f>_xlfn.XLOOKUP(C480,礼包中转!$I$6:$I$23,礼包中转!$D$6:$D$23)</f>
        <v>PushEverythingBagDesc1303</v>
      </c>
      <c r="H480" s="5" t="str">
        <f>_xlfn.XLOOKUP(C480,礼包中转!$I$6:$I$23,礼包中转!$F$6:$F$23)</f>
        <v>PushEverythingBag1303</v>
      </c>
      <c r="I480" s="5">
        <v>800</v>
      </c>
      <c r="J480" s="5">
        <f t="shared" si="83"/>
        <v>7200</v>
      </c>
      <c r="K480" s="5">
        <f>_xlfn.XLOOKUP(C480,礼包中转!$I$6:$I$23,礼包中转!$H$6:$H$23)</f>
        <v>1303</v>
      </c>
      <c r="L480" s="5" t="str">
        <f>_xlfn.XLOOKUP(C480,礼包中转!$I$6:$I$23,礼包中转!$L$6:$L$23,"[]")</f>
        <v>[{"ItemId":10002,"Num":75}]</v>
      </c>
      <c r="M480" s="26" t="str">
        <f>_xlfn.XLOOKUP(C480,礼包中转!$I$6:$I$23,礼包中转!$M$6:$M$23,"[]")</f>
        <v>[{"ItemId":30005,"Num":150},{"ItemId":50002,"Num":5400},{"ItemId":50004,"Num":500000},{"ItemId":50005,"Num":2500}]</v>
      </c>
    </row>
    <row r="481" spans="1:13" x14ac:dyDescent="0.15">
      <c r="A481" s="5">
        <f t="shared" si="78"/>
        <v>190130308</v>
      </c>
      <c r="B481" s="5">
        <f t="shared" si="82"/>
        <v>190130308</v>
      </c>
      <c r="C481" s="5" t="s">
        <v>168</v>
      </c>
      <c r="D481" s="5" t="str">
        <f t="shared" si="81"/>
        <v>{"ConditionType":19,"Param":[5,9]}</v>
      </c>
      <c r="E481" s="5" t="str">
        <f>_xlfn.XLOOKUP(C481,礼包中转!$I$6:$I$23,礼包中转!$G$6:$G$23)</f>
        <v>[40,-1]</v>
      </c>
      <c r="F481" s="5">
        <f>_xlfn.XLOOKUP(C481,礼包中转!$I$6:$I$23,礼包中转!$E$6:$E$23)</f>
        <v>100</v>
      </c>
      <c r="G481" s="5" t="str">
        <f>_xlfn.XLOOKUP(C481,礼包中转!$I$6:$I$23,礼包中转!$D$6:$D$23)</f>
        <v>PushEverythingBagDesc1303</v>
      </c>
      <c r="H481" s="5" t="str">
        <f>_xlfn.XLOOKUP(C481,礼包中转!$I$6:$I$23,礼包中转!$F$6:$F$23)</f>
        <v>PushEverythingBag1303</v>
      </c>
      <c r="I481" s="5">
        <v>800</v>
      </c>
      <c r="J481" s="5">
        <f t="shared" si="83"/>
        <v>7200</v>
      </c>
      <c r="K481" s="5">
        <f>_xlfn.XLOOKUP(C481,礼包中转!$I$6:$I$23,礼包中转!$H$6:$H$23)</f>
        <v>1303</v>
      </c>
      <c r="L481" s="5" t="str">
        <f>_xlfn.XLOOKUP(C481,礼包中转!$I$6:$I$23,礼包中转!$L$6:$L$23,"[]")</f>
        <v>[{"ItemId":10002,"Num":75}]</v>
      </c>
      <c r="M481" s="26" t="str">
        <f>_xlfn.XLOOKUP(C481,礼包中转!$I$6:$I$23,礼包中转!$M$6:$M$23,"[]")</f>
        <v>[{"ItemId":30005,"Num":150},{"ItemId":50002,"Num":5400},{"ItemId":50004,"Num":500000},{"ItemId":50005,"Num":2500}]</v>
      </c>
    </row>
    <row r="482" spans="1:13" x14ac:dyDescent="0.15">
      <c r="A482" s="5">
        <f t="shared" si="78"/>
        <v>190130309</v>
      </c>
      <c r="B482" s="5">
        <f t="shared" si="82"/>
        <v>190130309</v>
      </c>
      <c r="C482" s="5" t="s">
        <v>170</v>
      </c>
      <c r="D482" s="5" t="str">
        <f t="shared" si="81"/>
        <v>{"ConditionType":19,"Param":[5,12]}</v>
      </c>
      <c r="E482" s="5" t="str">
        <f>_xlfn.XLOOKUP(C482,礼包中转!$I$6:$I$23,礼包中转!$G$6:$G$23)</f>
        <v>[40,-1]</v>
      </c>
      <c r="F482" s="5">
        <f>_xlfn.XLOOKUP(C482,礼包中转!$I$6:$I$23,礼包中转!$E$6:$E$23)</f>
        <v>200</v>
      </c>
      <c r="G482" s="5" t="str">
        <f>_xlfn.XLOOKUP(C482,礼包中转!$I$6:$I$23,礼包中转!$D$6:$D$23)</f>
        <v>PushEverythingBagDesc1403</v>
      </c>
      <c r="H482" s="5" t="str">
        <f>_xlfn.XLOOKUP(C482,礼包中转!$I$6:$I$23,礼包中转!$F$6:$F$23)</f>
        <v>PushEverythingBag1403</v>
      </c>
      <c r="I482" s="5">
        <v>800</v>
      </c>
      <c r="J482" s="5">
        <f t="shared" si="83"/>
        <v>7200</v>
      </c>
      <c r="K482" s="5">
        <f>_xlfn.XLOOKUP(C482,礼包中转!$I$6:$I$23,礼包中转!$H$6:$H$23)</f>
        <v>1403</v>
      </c>
      <c r="L482" s="5" t="str">
        <f>_xlfn.XLOOKUP(C482,礼包中转!$I$6:$I$23,礼包中转!$L$6:$L$23,"[]")</f>
        <v>[{"ItemId":10004,"Num":65}]</v>
      </c>
      <c r="M482" s="26" t="str">
        <f>_xlfn.XLOOKUP(C482,礼包中转!$I$6:$I$23,礼包中转!$M$6:$M$23,"[]")</f>
        <v>[{"ItemId":50002,"Num":4800},{"ItemId":50004,"Num":500000},{"ItemId":50005,"Num":2500}]</v>
      </c>
    </row>
    <row r="483" spans="1:13" x14ac:dyDescent="0.15">
      <c r="A483" s="5">
        <f t="shared" si="78"/>
        <v>190130310</v>
      </c>
      <c r="B483" s="5">
        <f t="shared" si="82"/>
        <v>190130310</v>
      </c>
      <c r="C483" s="5" t="s">
        <v>168</v>
      </c>
      <c r="D483" s="5" t="str">
        <f t="shared" si="81"/>
        <v>{"ConditionType":19,"Param":[7,7]}</v>
      </c>
      <c r="E483" s="5" t="str">
        <f>_xlfn.XLOOKUP(C483,礼包中转!$I$6:$I$23,礼包中转!$G$6:$G$23)</f>
        <v>[40,-1]</v>
      </c>
      <c r="F483" s="5">
        <f>_xlfn.XLOOKUP(C483,礼包中转!$I$6:$I$23,礼包中转!$E$6:$E$23)</f>
        <v>100</v>
      </c>
      <c r="G483" s="5" t="str">
        <f>_xlfn.XLOOKUP(C483,礼包中转!$I$6:$I$23,礼包中转!$D$6:$D$23)</f>
        <v>PushEverythingBagDesc1303</v>
      </c>
      <c r="H483" s="5" t="str">
        <f>_xlfn.XLOOKUP(C483,礼包中转!$I$6:$I$23,礼包中转!$F$6:$F$23)</f>
        <v>PushEverythingBag1303</v>
      </c>
      <c r="I483" s="5">
        <v>800</v>
      </c>
      <c r="J483" s="5">
        <f t="shared" si="83"/>
        <v>7200</v>
      </c>
      <c r="K483" s="5">
        <f>_xlfn.XLOOKUP(C483,礼包中转!$I$6:$I$23,礼包中转!$H$6:$H$23)</f>
        <v>1303</v>
      </c>
      <c r="L483" s="5" t="str">
        <f>_xlfn.XLOOKUP(C483,礼包中转!$I$6:$I$23,礼包中转!$L$6:$L$23,"[]")</f>
        <v>[{"ItemId":10002,"Num":75}]</v>
      </c>
      <c r="M483" s="26" t="str">
        <f>_xlfn.XLOOKUP(C483,礼包中转!$I$6:$I$23,礼包中转!$M$6:$M$23,"[]")</f>
        <v>[{"ItemId":30005,"Num":150},{"ItemId":50002,"Num":5400},{"ItemId":50004,"Num":500000},{"ItemId":50005,"Num":2500}]</v>
      </c>
    </row>
    <row r="484" spans="1:13" x14ac:dyDescent="0.15">
      <c r="A484" s="5">
        <f t="shared" si="78"/>
        <v>190130311</v>
      </c>
      <c r="B484" s="5">
        <f t="shared" si="82"/>
        <v>190130311</v>
      </c>
      <c r="C484" s="5" t="s">
        <v>168</v>
      </c>
      <c r="D484" s="5" t="str">
        <f t="shared" si="81"/>
        <v>{"ConditionType":19,"Param":[7,9]}</v>
      </c>
      <c r="E484" s="5" t="str">
        <f>_xlfn.XLOOKUP(C484,礼包中转!$I$6:$I$23,礼包中转!$G$6:$G$23)</f>
        <v>[40,-1]</v>
      </c>
      <c r="F484" s="5">
        <f>_xlfn.XLOOKUP(C484,礼包中转!$I$6:$I$23,礼包中转!$E$6:$E$23)</f>
        <v>100</v>
      </c>
      <c r="G484" s="5" t="str">
        <f>_xlfn.XLOOKUP(C484,礼包中转!$I$6:$I$23,礼包中转!$D$6:$D$23)</f>
        <v>PushEverythingBagDesc1303</v>
      </c>
      <c r="H484" s="5" t="str">
        <f>_xlfn.XLOOKUP(C484,礼包中转!$I$6:$I$23,礼包中转!$F$6:$F$23)</f>
        <v>PushEverythingBag1303</v>
      </c>
      <c r="I484" s="5">
        <v>800</v>
      </c>
      <c r="J484" s="5">
        <f t="shared" si="83"/>
        <v>7200</v>
      </c>
      <c r="K484" s="5">
        <f>_xlfn.XLOOKUP(C484,礼包中转!$I$6:$I$23,礼包中转!$H$6:$H$23)</f>
        <v>1303</v>
      </c>
      <c r="L484" s="5" t="str">
        <f>_xlfn.XLOOKUP(C484,礼包中转!$I$6:$I$23,礼包中转!$L$6:$L$23,"[]")</f>
        <v>[{"ItemId":10002,"Num":75}]</v>
      </c>
      <c r="M484" s="26" t="str">
        <f>_xlfn.XLOOKUP(C484,礼包中转!$I$6:$I$23,礼包中转!$M$6:$M$23,"[]")</f>
        <v>[{"ItemId":30005,"Num":150},{"ItemId":50002,"Num":5400},{"ItemId":50004,"Num":500000},{"ItemId":50005,"Num":2500}]</v>
      </c>
    </row>
    <row r="485" spans="1:13" x14ac:dyDescent="0.15">
      <c r="A485" s="5">
        <f t="shared" si="78"/>
        <v>190130312</v>
      </c>
      <c r="B485" s="5">
        <f t="shared" si="82"/>
        <v>190130312</v>
      </c>
      <c r="C485" s="5" t="s">
        <v>170</v>
      </c>
      <c r="D485" s="5" t="str">
        <f t="shared" si="81"/>
        <v>{"ConditionType":19,"Param":[7,12]}</v>
      </c>
      <c r="E485" s="5" t="str">
        <f>_xlfn.XLOOKUP(C485,礼包中转!$I$6:$I$23,礼包中转!$G$6:$G$23)</f>
        <v>[40,-1]</v>
      </c>
      <c r="F485" s="5">
        <f>_xlfn.XLOOKUP(C485,礼包中转!$I$6:$I$23,礼包中转!$E$6:$E$23)</f>
        <v>200</v>
      </c>
      <c r="G485" s="5" t="str">
        <f>_xlfn.XLOOKUP(C485,礼包中转!$I$6:$I$23,礼包中转!$D$6:$D$23)</f>
        <v>PushEverythingBagDesc1403</v>
      </c>
      <c r="H485" s="5" t="str">
        <f>_xlfn.XLOOKUP(C485,礼包中转!$I$6:$I$23,礼包中转!$F$6:$F$23)</f>
        <v>PushEverythingBag1403</v>
      </c>
      <c r="I485" s="5">
        <v>800</v>
      </c>
      <c r="J485" s="5">
        <f t="shared" si="83"/>
        <v>7200</v>
      </c>
      <c r="K485" s="5">
        <f>_xlfn.XLOOKUP(C485,礼包中转!$I$6:$I$23,礼包中转!$H$6:$H$23)</f>
        <v>1403</v>
      </c>
      <c r="L485" s="5" t="str">
        <f>_xlfn.XLOOKUP(C485,礼包中转!$I$6:$I$23,礼包中转!$L$6:$L$23,"[]")</f>
        <v>[{"ItemId":10004,"Num":65}]</v>
      </c>
      <c r="M485" s="26" t="str">
        <f>_xlfn.XLOOKUP(C485,礼包中转!$I$6:$I$23,礼包中转!$M$6:$M$23,"[]")</f>
        <v>[{"ItemId":50002,"Num":4800},{"ItemId":50004,"Num":500000},{"ItemId":50005,"Num":2500}]</v>
      </c>
    </row>
    <row r="486" spans="1:13" x14ac:dyDescent="0.15">
      <c r="A486" s="5">
        <f t="shared" si="78"/>
        <v>190130313</v>
      </c>
      <c r="B486" s="5">
        <f t="shared" si="82"/>
        <v>190130313</v>
      </c>
      <c r="C486" s="5" t="s">
        <v>168</v>
      </c>
      <c r="D486" s="5" t="str">
        <f t="shared" si="81"/>
        <v>{"ConditionType":19,"Param":[9,7]}</v>
      </c>
      <c r="E486" s="5" t="str">
        <f>_xlfn.XLOOKUP(C486,礼包中转!$I$6:$I$23,礼包中转!$G$6:$G$23)</f>
        <v>[40,-1]</v>
      </c>
      <c r="F486" s="5">
        <f>_xlfn.XLOOKUP(C486,礼包中转!$I$6:$I$23,礼包中转!$E$6:$E$23)</f>
        <v>100</v>
      </c>
      <c r="G486" s="5" t="str">
        <f>_xlfn.XLOOKUP(C486,礼包中转!$I$6:$I$23,礼包中转!$D$6:$D$23)</f>
        <v>PushEverythingBagDesc1303</v>
      </c>
      <c r="H486" s="5" t="str">
        <f>_xlfn.XLOOKUP(C486,礼包中转!$I$6:$I$23,礼包中转!$F$6:$F$23)</f>
        <v>PushEverythingBag1303</v>
      </c>
      <c r="I486" s="5">
        <v>800</v>
      </c>
      <c r="J486" s="5">
        <f t="shared" si="83"/>
        <v>7200</v>
      </c>
      <c r="K486" s="5">
        <f>_xlfn.XLOOKUP(C486,礼包中转!$I$6:$I$23,礼包中转!$H$6:$H$23)</f>
        <v>1303</v>
      </c>
      <c r="L486" s="5" t="str">
        <f>_xlfn.XLOOKUP(C486,礼包中转!$I$6:$I$23,礼包中转!$L$6:$L$23,"[]")</f>
        <v>[{"ItemId":10002,"Num":75}]</v>
      </c>
      <c r="M486" s="26" t="str">
        <f>_xlfn.XLOOKUP(C486,礼包中转!$I$6:$I$23,礼包中转!$M$6:$M$23,"[]")</f>
        <v>[{"ItemId":30005,"Num":150},{"ItemId":50002,"Num":5400},{"ItemId":50004,"Num":500000},{"ItemId":50005,"Num":2500}]</v>
      </c>
    </row>
    <row r="487" spans="1:13" x14ac:dyDescent="0.15">
      <c r="A487" s="5">
        <f t="shared" si="78"/>
        <v>190130314</v>
      </c>
      <c r="B487" s="5">
        <f t="shared" si="82"/>
        <v>190130314</v>
      </c>
      <c r="C487" s="5" t="s">
        <v>168</v>
      </c>
      <c r="D487" s="5" t="str">
        <f t="shared" si="81"/>
        <v>{"ConditionType":19,"Param":[9,9]}</v>
      </c>
      <c r="E487" s="5" t="str">
        <f>_xlfn.XLOOKUP(C487,礼包中转!$I$6:$I$23,礼包中转!$G$6:$G$23)</f>
        <v>[40,-1]</v>
      </c>
      <c r="F487" s="5">
        <f>_xlfn.XLOOKUP(C487,礼包中转!$I$6:$I$23,礼包中转!$E$6:$E$23)</f>
        <v>100</v>
      </c>
      <c r="G487" s="5" t="str">
        <f>_xlfn.XLOOKUP(C487,礼包中转!$I$6:$I$23,礼包中转!$D$6:$D$23)</f>
        <v>PushEverythingBagDesc1303</v>
      </c>
      <c r="H487" s="5" t="str">
        <f>_xlfn.XLOOKUP(C487,礼包中转!$I$6:$I$23,礼包中转!$F$6:$F$23)</f>
        <v>PushEverythingBag1303</v>
      </c>
      <c r="I487" s="5">
        <v>800</v>
      </c>
      <c r="J487" s="5">
        <f t="shared" si="83"/>
        <v>7200</v>
      </c>
      <c r="K487" s="5">
        <f>_xlfn.XLOOKUP(C487,礼包中转!$I$6:$I$23,礼包中转!$H$6:$H$23)</f>
        <v>1303</v>
      </c>
      <c r="L487" s="5" t="str">
        <f>_xlfn.XLOOKUP(C487,礼包中转!$I$6:$I$23,礼包中转!$L$6:$L$23,"[]")</f>
        <v>[{"ItemId":10002,"Num":75}]</v>
      </c>
      <c r="M487" s="26" t="str">
        <f>_xlfn.XLOOKUP(C487,礼包中转!$I$6:$I$23,礼包中转!$M$6:$M$23,"[]")</f>
        <v>[{"ItemId":30005,"Num":150},{"ItemId":50002,"Num":5400},{"ItemId":50004,"Num":500000},{"ItemId":50005,"Num":2500}]</v>
      </c>
    </row>
    <row r="488" spans="1:13" x14ac:dyDescent="0.15">
      <c r="A488" s="5">
        <f t="shared" si="78"/>
        <v>190130315</v>
      </c>
      <c r="B488" s="5">
        <f t="shared" si="82"/>
        <v>190130315</v>
      </c>
      <c r="C488" s="5" t="s">
        <v>170</v>
      </c>
      <c r="D488" s="5" t="str">
        <f t="shared" si="81"/>
        <v>{"ConditionType":19,"Param":[9,12]}</v>
      </c>
      <c r="E488" s="5" t="str">
        <f>_xlfn.XLOOKUP(C488,礼包中转!$I$6:$I$23,礼包中转!$G$6:$G$23)</f>
        <v>[40,-1]</v>
      </c>
      <c r="F488" s="5">
        <f>_xlfn.XLOOKUP(C488,礼包中转!$I$6:$I$23,礼包中转!$E$6:$E$23)</f>
        <v>200</v>
      </c>
      <c r="G488" s="5" t="str">
        <f>_xlfn.XLOOKUP(C488,礼包中转!$I$6:$I$23,礼包中转!$D$6:$D$23)</f>
        <v>PushEverythingBagDesc1403</v>
      </c>
      <c r="H488" s="5" t="str">
        <f>_xlfn.XLOOKUP(C488,礼包中转!$I$6:$I$23,礼包中转!$F$6:$F$23)</f>
        <v>PushEverythingBag1403</v>
      </c>
      <c r="I488" s="5">
        <v>800</v>
      </c>
      <c r="J488" s="5">
        <f t="shared" si="83"/>
        <v>7200</v>
      </c>
      <c r="K488" s="5">
        <f>_xlfn.XLOOKUP(C488,礼包中转!$I$6:$I$23,礼包中转!$H$6:$H$23)</f>
        <v>1403</v>
      </c>
      <c r="L488" s="5" t="str">
        <f>_xlfn.XLOOKUP(C488,礼包中转!$I$6:$I$23,礼包中转!$L$6:$L$23,"[]")</f>
        <v>[{"ItemId":10004,"Num":65}]</v>
      </c>
      <c r="M488" s="26" t="str">
        <f>_xlfn.XLOOKUP(C488,礼包中转!$I$6:$I$23,礼包中转!$M$6:$M$23,"[]")</f>
        <v>[{"ItemId":50002,"Num":4800},{"ItemId":50004,"Num":500000},{"ItemId":50005,"Num":2500}]</v>
      </c>
    </row>
    <row r="489" spans="1:13" x14ac:dyDescent="0.15">
      <c r="A489" s="5">
        <f t="shared" si="78"/>
        <v>190130316</v>
      </c>
      <c r="B489" s="5">
        <f t="shared" si="82"/>
        <v>190130316</v>
      </c>
      <c r="C489" s="5" t="s">
        <v>168</v>
      </c>
      <c r="D489" s="5" t="str">
        <f t="shared" si="81"/>
        <v>{"ConditionType":19,"Param":[11,7]}</v>
      </c>
      <c r="E489" s="5" t="str">
        <f>_xlfn.XLOOKUP(C489,礼包中转!$I$6:$I$23,礼包中转!$G$6:$G$23)</f>
        <v>[40,-1]</v>
      </c>
      <c r="F489" s="5">
        <f>_xlfn.XLOOKUP(C489,礼包中转!$I$6:$I$23,礼包中转!$E$6:$E$23)</f>
        <v>100</v>
      </c>
      <c r="G489" s="5" t="str">
        <f>_xlfn.XLOOKUP(C489,礼包中转!$I$6:$I$23,礼包中转!$D$6:$D$23)</f>
        <v>PushEverythingBagDesc1303</v>
      </c>
      <c r="H489" s="5" t="str">
        <f>_xlfn.XLOOKUP(C489,礼包中转!$I$6:$I$23,礼包中转!$F$6:$F$23)</f>
        <v>PushEverythingBag1303</v>
      </c>
      <c r="I489" s="5">
        <v>800</v>
      </c>
      <c r="J489" s="5">
        <f t="shared" si="83"/>
        <v>7200</v>
      </c>
      <c r="K489" s="5">
        <f>_xlfn.XLOOKUP(C489,礼包中转!$I$6:$I$23,礼包中转!$H$6:$H$23)</f>
        <v>1303</v>
      </c>
      <c r="L489" s="5" t="str">
        <f>_xlfn.XLOOKUP(C489,礼包中转!$I$6:$I$23,礼包中转!$L$6:$L$23,"[]")</f>
        <v>[{"ItemId":10002,"Num":75}]</v>
      </c>
      <c r="M489" s="26" t="str">
        <f>_xlfn.XLOOKUP(C489,礼包中转!$I$6:$I$23,礼包中转!$M$6:$M$23,"[]")</f>
        <v>[{"ItemId":30005,"Num":150},{"ItemId":50002,"Num":5400},{"ItemId":50004,"Num":500000},{"ItemId":50005,"Num":2500}]</v>
      </c>
    </row>
    <row r="490" spans="1:13" x14ac:dyDescent="0.15">
      <c r="A490" s="5">
        <f t="shared" si="78"/>
        <v>190130317</v>
      </c>
      <c r="B490" s="5">
        <f t="shared" si="82"/>
        <v>190130317</v>
      </c>
      <c r="C490" s="5" t="s">
        <v>168</v>
      </c>
      <c r="D490" s="5" t="str">
        <f t="shared" si="81"/>
        <v>{"ConditionType":19,"Param":[11,9]}</v>
      </c>
      <c r="E490" s="5" t="str">
        <f>_xlfn.XLOOKUP(C490,礼包中转!$I$6:$I$23,礼包中转!$G$6:$G$23)</f>
        <v>[40,-1]</v>
      </c>
      <c r="F490" s="5">
        <f>_xlfn.XLOOKUP(C490,礼包中转!$I$6:$I$23,礼包中转!$E$6:$E$23)</f>
        <v>100</v>
      </c>
      <c r="G490" s="5" t="str">
        <f>_xlfn.XLOOKUP(C490,礼包中转!$I$6:$I$23,礼包中转!$D$6:$D$23)</f>
        <v>PushEverythingBagDesc1303</v>
      </c>
      <c r="H490" s="5" t="str">
        <f>_xlfn.XLOOKUP(C490,礼包中转!$I$6:$I$23,礼包中转!$F$6:$F$23)</f>
        <v>PushEverythingBag1303</v>
      </c>
      <c r="I490" s="5">
        <v>800</v>
      </c>
      <c r="J490" s="5">
        <f t="shared" si="83"/>
        <v>7200</v>
      </c>
      <c r="K490" s="5">
        <f>_xlfn.XLOOKUP(C490,礼包中转!$I$6:$I$23,礼包中转!$H$6:$H$23)</f>
        <v>1303</v>
      </c>
      <c r="L490" s="5" t="str">
        <f>_xlfn.XLOOKUP(C490,礼包中转!$I$6:$I$23,礼包中转!$L$6:$L$23,"[]")</f>
        <v>[{"ItemId":10002,"Num":75}]</v>
      </c>
      <c r="M490" s="26" t="str">
        <f>_xlfn.XLOOKUP(C490,礼包中转!$I$6:$I$23,礼包中转!$M$6:$M$23,"[]")</f>
        <v>[{"ItemId":30005,"Num":150},{"ItemId":50002,"Num":5400},{"ItemId":50004,"Num":500000},{"ItemId":50005,"Num":2500}]</v>
      </c>
    </row>
    <row r="491" spans="1:13" x14ac:dyDescent="0.15">
      <c r="A491" s="5">
        <f t="shared" si="78"/>
        <v>190130318</v>
      </c>
      <c r="B491" s="5">
        <f t="shared" si="82"/>
        <v>190130318</v>
      </c>
      <c r="C491" s="5" t="s">
        <v>170</v>
      </c>
      <c r="D491" s="5" t="str">
        <f t="shared" si="81"/>
        <v>{"ConditionType":19,"Param":[11,12]}</v>
      </c>
      <c r="E491" s="5" t="str">
        <f>_xlfn.XLOOKUP(C491,礼包中转!$I$6:$I$23,礼包中转!$G$6:$G$23)</f>
        <v>[40,-1]</v>
      </c>
      <c r="F491" s="5">
        <f>_xlfn.XLOOKUP(C491,礼包中转!$I$6:$I$23,礼包中转!$E$6:$E$23)</f>
        <v>200</v>
      </c>
      <c r="G491" s="5" t="str">
        <f>_xlfn.XLOOKUP(C491,礼包中转!$I$6:$I$23,礼包中转!$D$6:$D$23)</f>
        <v>PushEverythingBagDesc1403</v>
      </c>
      <c r="H491" s="5" t="str">
        <f>_xlfn.XLOOKUP(C491,礼包中转!$I$6:$I$23,礼包中转!$F$6:$F$23)</f>
        <v>PushEverythingBag1403</v>
      </c>
      <c r="I491" s="5">
        <v>800</v>
      </c>
      <c r="J491" s="5">
        <f t="shared" si="83"/>
        <v>7200</v>
      </c>
      <c r="K491" s="5">
        <f>_xlfn.XLOOKUP(C491,礼包中转!$I$6:$I$23,礼包中转!$H$6:$H$23)</f>
        <v>1403</v>
      </c>
      <c r="L491" s="5" t="str">
        <f>_xlfn.XLOOKUP(C491,礼包中转!$I$6:$I$23,礼包中转!$L$6:$L$23,"[]")</f>
        <v>[{"ItemId":10004,"Num":65}]</v>
      </c>
      <c r="M491" s="26" t="str">
        <f>_xlfn.XLOOKUP(C491,礼包中转!$I$6:$I$23,礼包中转!$M$6:$M$23,"[]")</f>
        <v>[{"ItemId":50002,"Num":4800},{"ItemId":50004,"Num":500000},{"ItemId":50005,"Num":2500}]</v>
      </c>
    </row>
    <row r="492" spans="1:13" x14ac:dyDescent="0.15">
      <c r="A492" s="5">
        <f t="shared" si="78"/>
        <v>190130319</v>
      </c>
      <c r="B492" s="5">
        <f t="shared" si="82"/>
        <v>190130319</v>
      </c>
      <c r="C492" s="5" t="s">
        <v>168</v>
      </c>
      <c r="D492" s="5" t="str">
        <f t="shared" si="81"/>
        <v>{"ConditionType":19,"Param":[13,7]}</v>
      </c>
      <c r="E492" s="5" t="str">
        <f>_xlfn.XLOOKUP(C492,礼包中转!$I$6:$I$23,礼包中转!$G$6:$G$23)</f>
        <v>[40,-1]</v>
      </c>
      <c r="F492" s="5">
        <f>_xlfn.XLOOKUP(C492,礼包中转!$I$6:$I$23,礼包中转!$E$6:$E$23)</f>
        <v>100</v>
      </c>
      <c r="G492" s="5" t="str">
        <f>_xlfn.XLOOKUP(C492,礼包中转!$I$6:$I$23,礼包中转!$D$6:$D$23)</f>
        <v>PushEverythingBagDesc1303</v>
      </c>
      <c r="H492" s="5" t="str">
        <f>_xlfn.XLOOKUP(C492,礼包中转!$I$6:$I$23,礼包中转!$F$6:$F$23)</f>
        <v>PushEverythingBag1303</v>
      </c>
      <c r="I492" s="5">
        <v>800</v>
      </c>
      <c r="J492" s="5">
        <f t="shared" si="83"/>
        <v>7200</v>
      </c>
      <c r="K492" s="5">
        <f>_xlfn.XLOOKUP(C492,礼包中转!$I$6:$I$23,礼包中转!$H$6:$H$23)</f>
        <v>1303</v>
      </c>
      <c r="L492" s="5" t="str">
        <f>_xlfn.XLOOKUP(C492,礼包中转!$I$6:$I$23,礼包中转!$L$6:$L$23,"[]")</f>
        <v>[{"ItemId":10002,"Num":75}]</v>
      </c>
      <c r="M492" s="26" t="str">
        <f>_xlfn.XLOOKUP(C492,礼包中转!$I$6:$I$23,礼包中转!$M$6:$M$23,"[]")</f>
        <v>[{"ItemId":30005,"Num":150},{"ItemId":50002,"Num":5400},{"ItemId":50004,"Num":500000},{"ItemId":50005,"Num":2500}]</v>
      </c>
    </row>
    <row r="493" spans="1:13" x14ac:dyDescent="0.15">
      <c r="A493" s="5">
        <f t="shared" si="78"/>
        <v>190130320</v>
      </c>
      <c r="B493" s="5">
        <f t="shared" si="82"/>
        <v>190130320</v>
      </c>
      <c r="C493" s="5" t="s">
        <v>168</v>
      </c>
      <c r="D493" s="5" t="str">
        <f t="shared" si="81"/>
        <v>{"ConditionType":19,"Param":[13,9]}</v>
      </c>
      <c r="E493" s="5" t="str">
        <f>_xlfn.XLOOKUP(C493,礼包中转!$I$6:$I$23,礼包中转!$G$6:$G$23)</f>
        <v>[40,-1]</v>
      </c>
      <c r="F493" s="5">
        <f>_xlfn.XLOOKUP(C493,礼包中转!$I$6:$I$23,礼包中转!$E$6:$E$23)</f>
        <v>100</v>
      </c>
      <c r="G493" s="5" t="str">
        <f>_xlfn.XLOOKUP(C493,礼包中转!$I$6:$I$23,礼包中转!$D$6:$D$23)</f>
        <v>PushEverythingBagDesc1303</v>
      </c>
      <c r="H493" s="5" t="str">
        <f>_xlfn.XLOOKUP(C493,礼包中转!$I$6:$I$23,礼包中转!$F$6:$F$23)</f>
        <v>PushEverythingBag1303</v>
      </c>
      <c r="I493" s="5">
        <v>800</v>
      </c>
      <c r="J493" s="5">
        <f t="shared" si="83"/>
        <v>7200</v>
      </c>
      <c r="K493" s="5">
        <f>_xlfn.XLOOKUP(C493,礼包中转!$I$6:$I$23,礼包中转!$H$6:$H$23)</f>
        <v>1303</v>
      </c>
      <c r="L493" s="5" t="str">
        <f>_xlfn.XLOOKUP(C493,礼包中转!$I$6:$I$23,礼包中转!$L$6:$L$23,"[]")</f>
        <v>[{"ItemId":10002,"Num":75}]</v>
      </c>
      <c r="M493" s="26" t="str">
        <f>_xlfn.XLOOKUP(C493,礼包中转!$I$6:$I$23,礼包中转!$M$6:$M$23,"[]")</f>
        <v>[{"ItemId":30005,"Num":150},{"ItemId":50002,"Num":5400},{"ItemId":50004,"Num":500000},{"ItemId":50005,"Num":2500}]</v>
      </c>
    </row>
    <row r="494" spans="1:13" x14ac:dyDescent="0.15">
      <c r="A494" s="5">
        <f t="shared" si="78"/>
        <v>190130321</v>
      </c>
      <c r="B494" s="5">
        <f t="shared" si="82"/>
        <v>190130321</v>
      </c>
      <c r="C494" s="5" t="s">
        <v>170</v>
      </c>
      <c r="D494" s="5" t="str">
        <f t="shared" si="81"/>
        <v>{"ConditionType":19,"Param":[13,12]}</v>
      </c>
      <c r="E494" s="5" t="str">
        <f>_xlfn.XLOOKUP(C494,礼包中转!$I$6:$I$23,礼包中转!$G$6:$G$23)</f>
        <v>[40,-1]</v>
      </c>
      <c r="F494" s="5">
        <f>_xlfn.XLOOKUP(C494,礼包中转!$I$6:$I$23,礼包中转!$E$6:$E$23)</f>
        <v>200</v>
      </c>
      <c r="G494" s="5" t="str">
        <f>_xlfn.XLOOKUP(C494,礼包中转!$I$6:$I$23,礼包中转!$D$6:$D$23)</f>
        <v>PushEverythingBagDesc1403</v>
      </c>
      <c r="H494" s="5" t="str">
        <f>_xlfn.XLOOKUP(C494,礼包中转!$I$6:$I$23,礼包中转!$F$6:$F$23)</f>
        <v>PushEverythingBag1403</v>
      </c>
      <c r="I494" s="5">
        <v>800</v>
      </c>
      <c r="J494" s="5">
        <f t="shared" si="83"/>
        <v>7200</v>
      </c>
      <c r="K494" s="5">
        <f>_xlfn.XLOOKUP(C494,礼包中转!$I$6:$I$23,礼包中转!$H$6:$H$23)</f>
        <v>1403</v>
      </c>
      <c r="L494" s="5" t="str">
        <f>_xlfn.XLOOKUP(C494,礼包中转!$I$6:$I$23,礼包中转!$L$6:$L$23,"[]")</f>
        <v>[{"ItemId":10004,"Num":65}]</v>
      </c>
      <c r="M494" s="26" t="str">
        <f>_xlfn.XLOOKUP(C494,礼包中转!$I$6:$I$23,礼包中转!$M$6:$M$23,"[]")</f>
        <v>[{"ItemId":50002,"Num":4800},{"ItemId":50004,"Num":500000},{"ItemId":50005,"Num":2500}]</v>
      </c>
    </row>
    <row r="495" spans="1:13" x14ac:dyDescent="0.15">
      <c r="A495" s="5">
        <f t="shared" si="78"/>
        <v>190130322</v>
      </c>
      <c r="B495" s="5">
        <f t="shared" si="82"/>
        <v>190130322</v>
      </c>
      <c r="C495" s="5" t="s">
        <v>168</v>
      </c>
      <c r="D495" s="5" t="str">
        <f t="shared" si="81"/>
        <v>{"ConditionType":19,"Param":[15,7]}</v>
      </c>
      <c r="E495" s="5" t="str">
        <f>_xlfn.XLOOKUP(C495,礼包中转!$I$6:$I$23,礼包中转!$G$6:$G$23)</f>
        <v>[40,-1]</v>
      </c>
      <c r="F495" s="5">
        <f>_xlfn.XLOOKUP(C495,礼包中转!$I$6:$I$23,礼包中转!$E$6:$E$23)</f>
        <v>100</v>
      </c>
      <c r="G495" s="5" t="str">
        <f>_xlfn.XLOOKUP(C495,礼包中转!$I$6:$I$23,礼包中转!$D$6:$D$23)</f>
        <v>PushEverythingBagDesc1303</v>
      </c>
      <c r="H495" s="5" t="str">
        <f>_xlfn.XLOOKUP(C495,礼包中转!$I$6:$I$23,礼包中转!$F$6:$F$23)</f>
        <v>PushEverythingBag1303</v>
      </c>
      <c r="I495" s="5">
        <v>800</v>
      </c>
      <c r="J495" s="5">
        <f t="shared" si="83"/>
        <v>7200</v>
      </c>
      <c r="K495" s="5">
        <f>_xlfn.XLOOKUP(C495,礼包中转!$I$6:$I$23,礼包中转!$H$6:$H$23)</f>
        <v>1303</v>
      </c>
      <c r="L495" s="5" t="str">
        <f>_xlfn.XLOOKUP(C495,礼包中转!$I$6:$I$23,礼包中转!$L$6:$L$23,"[]")</f>
        <v>[{"ItemId":10002,"Num":75}]</v>
      </c>
      <c r="M495" s="26" t="str">
        <f>_xlfn.XLOOKUP(C495,礼包中转!$I$6:$I$23,礼包中转!$M$6:$M$23,"[]")</f>
        <v>[{"ItemId":30005,"Num":150},{"ItemId":50002,"Num":5400},{"ItemId":50004,"Num":500000},{"ItemId":50005,"Num":2500}]</v>
      </c>
    </row>
    <row r="496" spans="1:13" x14ac:dyDescent="0.15">
      <c r="A496" s="5">
        <f t="shared" si="78"/>
        <v>190130323</v>
      </c>
      <c r="B496" s="5">
        <f t="shared" si="82"/>
        <v>190130323</v>
      </c>
      <c r="C496" s="5" t="s">
        <v>168</v>
      </c>
      <c r="D496" s="5" t="str">
        <f t="shared" si="81"/>
        <v>{"ConditionType":19,"Param":[15,9]}</v>
      </c>
      <c r="E496" s="5" t="str">
        <f>_xlfn.XLOOKUP(C496,礼包中转!$I$6:$I$23,礼包中转!$G$6:$G$23)</f>
        <v>[40,-1]</v>
      </c>
      <c r="F496" s="5">
        <f>_xlfn.XLOOKUP(C496,礼包中转!$I$6:$I$23,礼包中转!$E$6:$E$23)</f>
        <v>100</v>
      </c>
      <c r="G496" s="5" t="str">
        <f>_xlfn.XLOOKUP(C496,礼包中转!$I$6:$I$23,礼包中转!$D$6:$D$23)</f>
        <v>PushEverythingBagDesc1303</v>
      </c>
      <c r="H496" s="5" t="str">
        <f>_xlfn.XLOOKUP(C496,礼包中转!$I$6:$I$23,礼包中转!$F$6:$F$23)</f>
        <v>PushEverythingBag1303</v>
      </c>
      <c r="I496" s="5">
        <v>800</v>
      </c>
      <c r="J496" s="5">
        <f t="shared" si="83"/>
        <v>7200</v>
      </c>
      <c r="K496" s="5">
        <f>_xlfn.XLOOKUP(C496,礼包中转!$I$6:$I$23,礼包中转!$H$6:$H$23)</f>
        <v>1303</v>
      </c>
      <c r="L496" s="5" t="str">
        <f>_xlfn.XLOOKUP(C496,礼包中转!$I$6:$I$23,礼包中转!$L$6:$L$23,"[]")</f>
        <v>[{"ItemId":10002,"Num":75}]</v>
      </c>
      <c r="M496" s="26" t="str">
        <f>_xlfn.XLOOKUP(C496,礼包中转!$I$6:$I$23,礼包中转!$M$6:$M$23,"[]")</f>
        <v>[{"ItemId":30005,"Num":150},{"ItemId":50002,"Num":5400},{"ItemId":50004,"Num":500000},{"ItemId":50005,"Num":2500}]</v>
      </c>
    </row>
    <row r="497" spans="1:13" x14ac:dyDescent="0.15">
      <c r="A497" s="5">
        <f t="shared" si="78"/>
        <v>190130324</v>
      </c>
      <c r="B497" s="5">
        <f t="shared" si="82"/>
        <v>190130324</v>
      </c>
      <c r="C497" s="5" t="s">
        <v>170</v>
      </c>
      <c r="D497" s="5" t="str">
        <f t="shared" si="81"/>
        <v>{"ConditionType":19,"Param":[15,12]}</v>
      </c>
      <c r="E497" s="5" t="str">
        <f>_xlfn.XLOOKUP(C497,礼包中转!$I$6:$I$23,礼包中转!$G$6:$G$23)</f>
        <v>[40,-1]</v>
      </c>
      <c r="F497" s="5">
        <f>_xlfn.XLOOKUP(C497,礼包中转!$I$6:$I$23,礼包中转!$E$6:$E$23)</f>
        <v>200</v>
      </c>
      <c r="G497" s="5" t="str">
        <f>_xlfn.XLOOKUP(C497,礼包中转!$I$6:$I$23,礼包中转!$D$6:$D$23)</f>
        <v>PushEverythingBagDesc1403</v>
      </c>
      <c r="H497" s="5" t="str">
        <f>_xlfn.XLOOKUP(C497,礼包中转!$I$6:$I$23,礼包中转!$F$6:$F$23)</f>
        <v>PushEverythingBag1403</v>
      </c>
      <c r="I497" s="5">
        <v>800</v>
      </c>
      <c r="J497" s="5">
        <f t="shared" si="83"/>
        <v>7200</v>
      </c>
      <c r="K497" s="5">
        <f>_xlfn.XLOOKUP(C497,礼包中转!$I$6:$I$23,礼包中转!$H$6:$H$23)</f>
        <v>1403</v>
      </c>
      <c r="L497" s="5" t="str">
        <f>_xlfn.XLOOKUP(C497,礼包中转!$I$6:$I$23,礼包中转!$L$6:$L$23,"[]")</f>
        <v>[{"ItemId":10004,"Num":65}]</v>
      </c>
      <c r="M497" s="26" t="str">
        <f>_xlfn.XLOOKUP(C497,礼包中转!$I$6:$I$23,礼包中转!$M$6:$M$23,"[]")</f>
        <v>[{"ItemId":50002,"Num":4800},{"ItemId":50004,"Num":500000},{"ItemId":50005,"Num":2500}]</v>
      </c>
    </row>
    <row r="498" spans="1:13" x14ac:dyDescent="0.15">
      <c r="A498" s="5">
        <v>130130303</v>
      </c>
      <c r="B498" s="5">
        <f>19*10000000+K498*100+1</f>
        <v>190140201</v>
      </c>
      <c r="C498" s="5" t="s">
        <v>169</v>
      </c>
      <c r="D498" s="5" t="str">
        <f>D476</f>
        <v>{"ConditionType":19,"Param":[1,12]}</v>
      </c>
      <c r="E498" s="5" t="str">
        <f>_xlfn.XLOOKUP(C498,礼包中转!$I$6:$I$23,礼包中转!$G$6:$G$23)</f>
        <v>[19,40]</v>
      </c>
      <c r="F498" s="5">
        <f>_xlfn.XLOOKUP(C498,礼包中转!$I$6:$I$23,礼包中转!$E$6:$E$23)</f>
        <v>200</v>
      </c>
      <c r="G498" s="5" t="str">
        <f>_xlfn.XLOOKUP(C498,礼包中转!$I$6:$I$23,礼包中转!$D$6:$D$23)</f>
        <v>PushEverythingBagDesc1402</v>
      </c>
      <c r="H498" s="5" t="str">
        <f>_xlfn.XLOOKUP(C498,礼包中转!$I$6:$I$23,礼包中转!$F$6:$F$23)</f>
        <v>PushEverythingBag1402</v>
      </c>
      <c r="I498" s="5">
        <v>800</v>
      </c>
      <c r="J498" s="5">
        <f t="shared" si="83"/>
        <v>7200</v>
      </c>
      <c r="K498" s="5">
        <f>_xlfn.XLOOKUP(C498,礼包中转!$I$6:$I$23,礼包中转!$H$6:$H$23)</f>
        <v>1402</v>
      </c>
      <c r="L498" s="5" t="str">
        <f>_xlfn.XLOOKUP(C498,礼包中转!$I$6:$I$23,礼包中转!$L$6:$L$23,"[]")</f>
        <v>[{"ItemId":10004,"Num":30}]</v>
      </c>
      <c r="M498" s="26" t="str">
        <f>_xlfn.XLOOKUP(C498,礼包中转!$I$6:$I$23,礼包中转!$M$6:$M$23,"[]")</f>
        <v>[{"ItemId":50002,"Num":2400},{"ItemId":50004,"Num":200000},{"ItemId":50005,"Num":1250}]</v>
      </c>
    </row>
    <row r="499" spans="1:13" x14ac:dyDescent="0.15">
      <c r="A499" s="5">
        <v>130130306</v>
      </c>
      <c r="B499" s="5">
        <f>B498+1</f>
        <v>190140202</v>
      </c>
      <c r="C499" s="5" t="s">
        <v>169</v>
      </c>
      <c r="D499" s="5" t="str">
        <f>D479</f>
        <v>{"ConditionType":19,"Param":[3,12]}</v>
      </c>
      <c r="E499" s="5" t="str">
        <f>_xlfn.XLOOKUP(C499,礼包中转!$I$6:$I$23,礼包中转!$G$6:$G$23)</f>
        <v>[19,40]</v>
      </c>
      <c r="F499" s="5">
        <f>_xlfn.XLOOKUP(C499,礼包中转!$I$6:$I$23,礼包中转!$E$6:$E$23)</f>
        <v>200</v>
      </c>
      <c r="G499" s="5" t="str">
        <f>_xlfn.XLOOKUP(C499,礼包中转!$I$6:$I$23,礼包中转!$D$6:$D$23)</f>
        <v>PushEverythingBagDesc1402</v>
      </c>
      <c r="H499" s="5" t="str">
        <f>_xlfn.XLOOKUP(C499,礼包中转!$I$6:$I$23,礼包中转!$F$6:$F$23)</f>
        <v>PushEverythingBag1402</v>
      </c>
      <c r="I499" s="5">
        <v>800</v>
      </c>
      <c r="J499" s="5">
        <f t="shared" si="83"/>
        <v>7200</v>
      </c>
      <c r="K499" s="5">
        <f>_xlfn.XLOOKUP(C499,礼包中转!$I$6:$I$23,礼包中转!$H$6:$H$23)</f>
        <v>1402</v>
      </c>
      <c r="L499" s="5" t="str">
        <f>_xlfn.XLOOKUP(C499,礼包中转!$I$6:$I$23,礼包中转!$L$6:$L$23,"[]")</f>
        <v>[{"ItemId":10004,"Num":30}]</v>
      </c>
      <c r="M499" s="26" t="str">
        <f>_xlfn.XLOOKUP(C499,礼包中转!$I$6:$I$23,礼包中转!$M$6:$M$23,"[]")</f>
        <v>[{"ItemId":50002,"Num":2400},{"ItemId":50004,"Num":200000},{"ItemId":50005,"Num":1250}]</v>
      </c>
    </row>
    <row r="500" spans="1:13" x14ac:dyDescent="0.15">
      <c r="A500" s="5">
        <v>130130309</v>
      </c>
      <c r="B500" s="5">
        <f t="shared" ref="B500:B505" si="84">B499+1</f>
        <v>190140203</v>
      </c>
      <c r="C500" s="5" t="s">
        <v>151</v>
      </c>
      <c r="D500" s="5" t="str">
        <f>D482</f>
        <v>{"ConditionType":19,"Param":[5,12]}</v>
      </c>
      <c r="E500" s="5" t="str">
        <f>_xlfn.XLOOKUP(C500,礼包中转!$I$6:$I$23,礼包中转!$G$6:$G$23)</f>
        <v>[19,40]</v>
      </c>
      <c r="F500" s="5">
        <f>_xlfn.XLOOKUP(C500,礼包中转!$I$6:$I$23,礼包中转!$E$6:$E$23)</f>
        <v>200</v>
      </c>
      <c r="G500" s="5" t="str">
        <f>_xlfn.XLOOKUP(C500,礼包中转!$I$6:$I$23,礼包中转!$D$6:$D$23)</f>
        <v>PushEverythingBagDesc1402</v>
      </c>
      <c r="H500" s="5" t="str">
        <f>_xlfn.XLOOKUP(C500,礼包中转!$I$6:$I$23,礼包中转!$F$6:$F$23)</f>
        <v>PushEverythingBag1402</v>
      </c>
      <c r="I500" s="5">
        <v>800</v>
      </c>
      <c r="J500" s="5">
        <f t="shared" si="83"/>
        <v>7200</v>
      </c>
      <c r="K500" s="5">
        <f>_xlfn.XLOOKUP(C500,礼包中转!$I$6:$I$23,礼包中转!$H$6:$H$23)</f>
        <v>1402</v>
      </c>
      <c r="L500" s="5" t="str">
        <f>_xlfn.XLOOKUP(C500,礼包中转!$I$6:$I$23,礼包中转!$L$6:$L$23,"[]")</f>
        <v>[{"ItemId":10004,"Num":30}]</v>
      </c>
      <c r="M500" s="26" t="str">
        <f>_xlfn.XLOOKUP(C500,礼包中转!$I$6:$I$23,礼包中转!$M$6:$M$23,"[]")</f>
        <v>[{"ItemId":50002,"Num":2400},{"ItemId":50004,"Num":200000},{"ItemId":50005,"Num":1250}]</v>
      </c>
    </row>
    <row r="501" spans="1:13" x14ac:dyDescent="0.15">
      <c r="A501" s="5">
        <v>130130312</v>
      </c>
      <c r="B501" s="5">
        <f t="shared" si="84"/>
        <v>190140204</v>
      </c>
      <c r="C501" s="5" t="s">
        <v>151</v>
      </c>
      <c r="D501" s="5" t="str">
        <f>D485</f>
        <v>{"ConditionType":19,"Param":[7,12]}</v>
      </c>
      <c r="E501" s="5" t="str">
        <f>_xlfn.XLOOKUP(C501,礼包中转!$I$6:$I$23,礼包中转!$G$6:$G$23)</f>
        <v>[19,40]</v>
      </c>
      <c r="F501" s="5">
        <f>_xlfn.XLOOKUP(C501,礼包中转!$I$6:$I$23,礼包中转!$E$6:$E$23)</f>
        <v>200</v>
      </c>
      <c r="G501" s="5" t="str">
        <f>_xlfn.XLOOKUP(C501,礼包中转!$I$6:$I$23,礼包中转!$D$6:$D$23)</f>
        <v>PushEverythingBagDesc1402</v>
      </c>
      <c r="H501" s="5" t="str">
        <f>_xlfn.XLOOKUP(C501,礼包中转!$I$6:$I$23,礼包中转!$F$6:$F$23)</f>
        <v>PushEverythingBag1402</v>
      </c>
      <c r="I501" s="5">
        <v>800</v>
      </c>
      <c r="J501" s="5">
        <f t="shared" si="83"/>
        <v>7200</v>
      </c>
      <c r="K501" s="5">
        <f>_xlfn.XLOOKUP(C501,礼包中转!$I$6:$I$23,礼包中转!$H$6:$H$23)</f>
        <v>1402</v>
      </c>
      <c r="L501" s="5" t="str">
        <f>_xlfn.XLOOKUP(C501,礼包中转!$I$6:$I$23,礼包中转!$L$6:$L$23,"[]")</f>
        <v>[{"ItemId":10004,"Num":30}]</v>
      </c>
      <c r="M501" s="26" t="str">
        <f>_xlfn.XLOOKUP(C501,礼包中转!$I$6:$I$23,礼包中转!$M$6:$M$23,"[]")</f>
        <v>[{"ItemId":50002,"Num":2400},{"ItemId":50004,"Num":200000},{"ItemId":50005,"Num":1250}]</v>
      </c>
    </row>
    <row r="502" spans="1:13" x14ac:dyDescent="0.15">
      <c r="A502" s="5">
        <v>130130315</v>
      </c>
      <c r="B502" s="5">
        <f t="shared" si="84"/>
        <v>190140205</v>
      </c>
      <c r="C502" s="5" t="s">
        <v>151</v>
      </c>
      <c r="D502" s="5" t="str">
        <f>D488</f>
        <v>{"ConditionType":19,"Param":[9,12]}</v>
      </c>
      <c r="E502" s="5" t="str">
        <f>_xlfn.XLOOKUP(C502,礼包中转!$I$6:$I$23,礼包中转!$G$6:$G$23)</f>
        <v>[19,40]</v>
      </c>
      <c r="F502" s="5">
        <f>_xlfn.XLOOKUP(C502,礼包中转!$I$6:$I$23,礼包中转!$E$6:$E$23)</f>
        <v>200</v>
      </c>
      <c r="G502" s="5" t="str">
        <f>_xlfn.XLOOKUP(C502,礼包中转!$I$6:$I$23,礼包中转!$D$6:$D$23)</f>
        <v>PushEverythingBagDesc1402</v>
      </c>
      <c r="H502" s="5" t="str">
        <f>_xlfn.XLOOKUP(C502,礼包中转!$I$6:$I$23,礼包中转!$F$6:$F$23)</f>
        <v>PushEverythingBag1402</v>
      </c>
      <c r="I502" s="5">
        <v>800</v>
      </c>
      <c r="J502" s="5">
        <f t="shared" si="83"/>
        <v>7200</v>
      </c>
      <c r="K502" s="5">
        <f>_xlfn.XLOOKUP(C502,礼包中转!$I$6:$I$23,礼包中转!$H$6:$H$23)</f>
        <v>1402</v>
      </c>
      <c r="L502" s="5" t="str">
        <f>_xlfn.XLOOKUP(C502,礼包中转!$I$6:$I$23,礼包中转!$L$6:$L$23,"[]")</f>
        <v>[{"ItemId":10004,"Num":30}]</v>
      </c>
      <c r="M502" s="26" t="str">
        <f>_xlfn.XLOOKUP(C502,礼包中转!$I$6:$I$23,礼包中转!$M$6:$M$23,"[]")</f>
        <v>[{"ItemId":50002,"Num":2400},{"ItemId":50004,"Num":200000},{"ItemId":50005,"Num":1250}]</v>
      </c>
    </row>
    <row r="503" spans="1:13" x14ac:dyDescent="0.15">
      <c r="A503" s="5">
        <v>130130318</v>
      </c>
      <c r="B503" s="5">
        <f t="shared" si="84"/>
        <v>190140206</v>
      </c>
      <c r="C503" s="5" t="s">
        <v>151</v>
      </c>
      <c r="D503" s="5" t="str">
        <f>D491</f>
        <v>{"ConditionType":19,"Param":[11,12]}</v>
      </c>
      <c r="E503" s="5" t="str">
        <f>_xlfn.XLOOKUP(C503,礼包中转!$I$6:$I$23,礼包中转!$G$6:$G$23)</f>
        <v>[19,40]</v>
      </c>
      <c r="F503" s="5">
        <f>_xlfn.XLOOKUP(C503,礼包中转!$I$6:$I$23,礼包中转!$E$6:$E$23)</f>
        <v>200</v>
      </c>
      <c r="G503" s="5" t="str">
        <f>_xlfn.XLOOKUP(C503,礼包中转!$I$6:$I$23,礼包中转!$D$6:$D$23)</f>
        <v>PushEverythingBagDesc1402</v>
      </c>
      <c r="H503" s="5" t="str">
        <f>_xlfn.XLOOKUP(C503,礼包中转!$I$6:$I$23,礼包中转!$F$6:$F$23)</f>
        <v>PushEverythingBag1402</v>
      </c>
      <c r="I503" s="5">
        <v>800</v>
      </c>
      <c r="J503" s="5">
        <f t="shared" si="83"/>
        <v>7200</v>
      </c>
      <c r="K503" s="5">
        <f>_xlfn.XLOOKUP(C503,礼包中转!$I$6:$I$23,礼包中转!$H$6:$H$23)</f>
        <v>1402</v>
      </c>
      <c r="L503" s="5" t="str">
        <f>_xlfn.XLOOKUP(C503,礼包中转!$I$6:$I$23,礼包中转!$L$6:$L$23,"[]")</f>
        <v>[{"ItemId":10004,"Num":30}]</v>
      </c>
      <c r="M503" s="26" t="str">
        <f>_xlfn.XLOOKUP(C503,礼包中转!$I$6:$I$23,礼包中转!$M$6:$M$23,"[]")</f>
        <v>[{"ItemId":50002,"Num":2400},{"ItemId":50004,"Num":200000},{"ItemId":50005,"Num":1250}]</v>
      </c>
    </row>
    <row r="504" spans="1:13" x14ac:dyDescent="0.15">
      <c r="A504" s="5">
        <v>130130321</v>
      </c>
      <c r="B504" s="5">
        <f t="shared" si="84"/>
        <v>190140207</v>
      </c>
      <c r="C504" s="5" t="s">
        <v>151</v>
      </c>
      <c r="D504" s="5" t="str">
        <f>D494</f>
        <v>{"ConditionType":19,"Param":[13,12]}</v>
      </c>
      <c r="E504" s="5" t="str">
        <f>_xlfn.XLOOKUP(C504,礼包中转!$I$6:$I$23,礼包中转!$G$6:$G$23)</f>
        <v>[19,40]</v>
      </c>
      <c r="F504" s="5">
        <f>_xlfn.XLOOKUP(C504,礼包中转!$I$6:$I$23,礼包中转!$E$6:$E$23)</f>
        <v>200</v>
      </c>
      <c r="G504" s="5" t="str">
        <f>_xlfn.XLOOKUP(C504,礼包中转!$I$6:$I$23,礼包中转!$D$6:$D$23)</f>
        <v>PushEverythingBagDesc1402</v>
      </c>
      <c r="H504" s="5" t="str">
        <f>_xlfn.XLOOKUP(C504,礼包中转!$I$6:$I$23,礼包中转!$F$6:$F$23)</f>
        <v>PushEverythingBag1402</v>
      </c>
      <c r="I504" s="5">
        <v>800</v>
      </c>
      <c r="J504" s="5">
        <f t="shared" si="83"/>
        <v>7200</v>
      </c>
      <c r="K504" s="5">
        <f>_xlfn.XLOOKUP(C504,礼包中转!$I$6:$I$23,礼包中转!$H$6:$H$23)</f>
        <v>1402</v>
      </c>
      <c r="L504" s="5" t="str">
        <f>_xlfn.XLOOKUP(C504,礼包中转!$I$6:$I$23,礼包中转!$L$6:$L$23,"[]")</f>
        <v>[{"ItemId":10004,"Num":30}]</v>
      </c>
      <c r="M504" s="26" t="str">
        <f>_xlfn.XLOOKUP(C504,礼包中转!$I$6:$I$23,礼包中转!$M$6:$M$23,"[]")</f>
        <v>[{"ItemId":50002,"Num":2400},{"ItemId":50004,"Num":200000},{"ItemId":50005,"Num":1250}]</v>
      </c>
    </row>
    <row r="505" spans="1:13" x14ac:dyDescent="0.15">
      <c r="A505" s="5">
        <v>130130324</v>
      </c>
      <c r="B505" s="5">
        <f t="shared" si="84"/>
        <v>190140208</v>
      </c>
      <c r="C505" s="5" t="s">
        <v>151</v>
      </c>
      <c r="D505" s="5" t="str">
        <f>D497</f>
        <v>{"ConditionType":19,"Param":[15,12]}</v>
      </c>
      <c r="E505" s="5" t="str">
        <f>_xlfn.XLOOKUP(C505,礼包中转!$I$6:$I$23,礼包中转!$G$6:$G$23)</f>
        <v>[19,40]</v>
      </c>
      <c r="F505" s="5">
        <f>_xlfn.XLOOKUP(C505,礼包中转!$I$6:$I$23,礼包中转!$E$6:$E$23)</f>
        <v>200</v>
      </c>
      <c r="G505" s="5" t="str">
        <f>_xlfn.XLOOKUP(C505,礼包中转!$I$6:$I$23,礼包中转!$D$6:$D$23)</f>
        <v>PushEverythingBagDesc1402</v>
      </c>
      <c r="H505" s="5" t="str">
        <f>_xlfn.XLOOKUP(C505,礼包中转!$I$6:$I$23,礼包中转!$F$6:$F$23)</f>
        <v>PushEverythingBag1402</v>
      </c>
      <c r="I505" s="5">
        <v>800</v>
      </c>
      <c r="J505" s="5">
        <f t="shared" si="83"/>
        <v>7200</v>
      </c>
      <c r="K505" s="5">
        <f>_xlfn.XLOOKUP(C505,礼包中转!$I$6:$I$23,礼包中转!$H$6:$H$23)</f>
        <v>1402</v>
      </c>
      <c r="L505" s="5" t="str">
        <f>_xlfn.XLOOKUP(C505,礼包中转!$I$6:$I$23,礼包中转!$L$6:$L$23,"[]")</f>
        <v>[{"ItemId":10004,"Num":30}]</v>
      </c>
      <c r="M505" s="26" t="str">
        <f>_xlfn.XLOOKUP(C505,礼包中转!$I$6:$I$23,礼包中转!$M$6:$M$23,"[]")</f>
        <v>[{"ItemId":50002,"Num":2400},{"ItemId":50004,"Num":200000},{"ItemId":50005,"Num":1250}]</v>
      </c>
    </row>
    <row r="506" spans="1:13" x14ac:dyDescent="0.15">
      <c r="A506" s="11" t="s">
        <v>210</v>
      </c>
      <c r="B506" s="10"/>
      <c r="C506" s="10"/>
      <c r="D506" s="10"/>
      <c r="E506" s="10"/>
      <c r="F506" s="10"/>
      <c r="G506" s="10"/>
      <c r="H506" s="10"/>
      <c r="I506" s="10"/>
      <c r="J506" s="4"/>
      <c r="K506" s="4"/>
      <c r="L506" s="4"/>
      <c r="M506" s="4"/>
    </row>
    <row r="507" spans="1:13" x14ac:dyDescent="0.15">
      <c r="A507" s="5">
        <f>B507</f>
        <v>200150201</v>
      </c>
      <c r="B507" s="5">
        <f>20*10000000+K507*100+1</f>
        <v>200150201</v>
      </c>
      <c r="C507" s="5" t="s">
        <v>154</v>
      </c>
      <c r="D507" s="5" t="str">
        <f>条件中转!R342</f>
        <v>{"ConditionType":20,"Param":[1,1]}</v>
      </c>
      <c r="E507" s="5" t="str">
        <f>_xlfn.XLOOKUP(C507,礼包中转!$I$6:$I$23,礼包中转!$G$6:$G$23)</f>
        <v>[0,40]</v>
      </c>
      <c r="F507" s="5">
        <f>_xlfn.XLOOKUP(C507,礼包中转!$I$6:$I$23,礼包中转!$E$6:$E$23)</f>
        <v>300</v>
      </c>
      <c r="G507" s="5" t="str">
        <f>_xlfn.XLOOKUP(C507,礼包中转!$I$6:$I$23,礼包中转!$D$6:$D$23)</f>
        <v>PushEverythingBagDesc1502</v>
      </c>
      <c r="H507" s="5" t="str">
        <f>_xlfn.XLOOKUP(C507,礼包中转!$I$6:$I$23,礼包中转!$F$6:$F$23)</f>
        <v>PushEverythingBag1502</v>
      </c>
      <c r="I507" s="5">
        <v>800</v>
      </c>
      <c r="J507" s="5">
        <f>60*60*2</f>
        <v>7200</v>
      </c>
      <c r="K507" s="5">
        <f>_xlfn.XLOOKUP(C507,礼包中转!$I$6:$I$23,礼包中转!$H$6:$H$23)</f>
        <v>1502</v>
      </c>
      <c r="L507" s="5" t="str">
        <f>_xlfn.XLOOKUP(C507,礼包中转!$I$6:$I$23,礼包中转!$L$6:$L$23,"[]")</f>
        <v>[{"ItemId":70002,"Num":125}]</v>
      </c>
      <c r="M507" s="26" t="str">
        <f>_xlfn.XLOOKUP(C507,礼包中转!$I$6:$I$23,礼包中转!$M$6:$M$23,"[]")</f>
        <v>[{"ItemId":50002,"Num":2400},{"ItemId":50004,"Num":200000},{"ItemId":50005,"Num":1250}]</v>
      </c>
    </row>
    <row r="508" spans="1:13" x14ac:dyDescent="0.15">
      <c r="A508" s="5">
        <f t="shared" ref="A508:A554" si="85">B508</f>
        <v>200150202</v>
      </c>
      <c r="B508" s="5">
        <f>B507+1</f>
        <v>200150202</v>
      </c>
      <c r="C508" s="5" t="s">
        <v>154</v>
      </c>
      <c r="D508" s="5" t="str">
        <f>条件中转!R343</f>
        <v>{"ConditionType":20,"Param":[1,5]}</v>
      </c>
      <c r="E508" s="5" t="str">
        <f>_xlfn.XLOOKUP(C508,礼包中转!$I$6:$I$23,礼包中转!$G$6:$G$23)</f>
        <v>[0,40]</v>
      </c>
      <c r="F508" s="5">
        <f>_xlfn.XLOOKUP(C508,礼包中转!$I$6:$I$23,礼包中转!$E$6:$E$23)</f>
        <v>300</v>
      </c>
      <c r="G508" s="5" t="str">
        <f>_xlfn.XLOOKUP(C508,礼包中转!$I$6:$I$23,礼包中转!$D$6:$D$23)</f>
        <v>PushEverythingBagDesc1502</v>
      </c>
      <c r="H508" s="5" t="str">
        <f>_xlfn.XLOOKUP(C508,礼包中转!$I$6:$I$23,礼包中转!$F$6:$F$23)</f>
        <v>PushEverythingBag1502</v>
      </c>
      <c r="I508" s="5">
        <v>800</v>
      </c>
      <c r="J508" s="5">
        <f>60*60*2</f>
        <v>7200</v>
      </c>
      <c r="K508" s="5">
        <f>_xlfn.XLOOKUP(C508,礼包中转!$I$6:$I$23,礼包中转!$H$6:$H$23)</f>
        <v>1502</v>
      </c>
      <c r="L508" s="5" t="str">
        <f>_xlfn.XLOOKUP(C508,礼包中转!$I$6:$I$23,礼包中转!$L$6:$L$23,"[]")</f>
        <v>[{"ItemId":70002,"Num":125}]</v>
      </c>
      <c r="M508" s="26" t="str">
        <f>_xlfn.XLOOKUP(C508,礼包中转!$I$6:$I$23,礼包中转!$M$6:$M$23,"[]")</f>
        <v>[{"ItemId":50002,"Num":2400},{"ItemId":50004,"Num":200000},{"ItemId":50005,"Num":1250}]</v>
      </c>
    </row>
    <row r="509" spans="1:13" x14ac:dyDescent="0.15">
      <c r="A509" s="5">
        <f t="shared" si="85"/>
        <v>200150203</v>
      </c>
      <c r="B509" s="5">
        <f t="shared" ref="B509:B530" si="86">B508+1</f>
        <v>200150203</v>
      </c>
      <c r="C509" s="5" t="s">
        <v>154</v>
      </c>
      <c r="D509" s="5" t="str">
        <f>条件中转!R344</f>
        <v>{"ConditionType":20,"Param":[1,10]}</v>
      </c>
      <c r="E509" s="5" t="str">
        <f>_xlfn.XLOOKUP(C509,礼包中转!$I$6:$I$23,礼包中转!$G$6:$G$23)</f>
        <v>[0,40]</v>
      </c>
      <c r="F509" s="5">
        <f>_xlfn.XLOOKUP(C509,礼包中转!$I$6:$I$23,礼包中转!$E$6:$E$23)</f>
        <v>300</v>
      </c>
      <c r="G509" s="5" t="str">
        <f>_xlfn.XLOOKUP(C509,礼包中转!$I$6:$I$23,礼包中转!$D$6:$D$23)</f>
        <v>PushEverythingBagDesc1502</v>
      </c>
      <c r="H509" s="5" t="str">
        <f>_xlfn.XLOOKUP(C509,礼包中转!$I$6:$I$23,礼包中转!$F$6:$F$23)</f>
        <v>PushEverythingBag1502</v>
      </c>
      <c r="I509" s="5">
        <v>800</v>
      </c>
      <c r="J509" s="5">
        <f t="shared" ref="J509:J530" si="87">60*60*2</f>
        <v>7200</v>
      </c>
      <c r="K509" s="5">
        <f>_xlfn.XLOOKUP(C509,礼包中转!$I$6:$I$23,礼包中转!$H$6:$H$23)</f>
        <v>1502</v>
      </c>
      <c r="L509" s="5" t="str">
        <f>_xlfn.XLOOKUP(C509,礼包中转!$I$6:$I$23,礼包中转!$L$6:$L$23,"[]")</f>
        <v>[{"ItemId":70002,"Num":125}]</v>
      </c>
      <c r="M509" s="26" t="str">
        <f>_xlfn.XLOOKUP(C509,礼包中转!$I$6:$I$23,礼包中转!$M$6:$M$23,"[]")</f>
        <v>[{"ItemId":50002,"Num":2400},{"ItemId":50004,"Num":200000},{"ItemId":50005,"Num":1250}]</v>
      </c>
    </row>
    <row r="510" spans="1:13" x14ac:dyDescent="0.15">
      <c r="A510" s="5">
        <f t="shared" si="85"/>
        <v>200150204</v>
      </c>
      <c r="B510" s="5">
        <f t="shared" si="86"/>
        <v>200150204</v>
      </c>
      <c r="C510" s="5" t="s">
        <v>154</v>
      </c>
      <c r="D510" s="5" t="str">
        <f>条件中转!R345</f>
        <v>{"ConditionType":20,"Param":[1,15]}</v>
      </c>
      <c r="E510" s="5" t="str">
        <f>_xlfn.XLOOKUP(C510,礼包中转!$I$6:$I$23,礼包中转!$G$6:$G$23)</f>
        <v>[0,40]</v>
      </c>
      <c r="F510" s="5">
        <f>_xlfn.XLOOKUP(C510,礼包中转!$I$6:$I$23,礼包中转!$E$6:$E$23)</f>
        <v>300</v>
      </c>
      <c r="G510" s="5" t="str">
        <f>_xlfn.XLOOKUP(C510,礼包中转!$I$6:$I$23,礼包中转!$D$6:$D$23)</f>
        <v>PushEverythingBagDesc1502</v>
      </c>
      <c r="H510" s="5" t="str">
        <f>_xlfn.XLOOKUP(C510,礼包中转!$I$6:$I$23,礼包中转!$F$6:$F$23)</f>
        <v>PushEverythingBag1502</v>
      </c>
      <c r="I510" s="5">
        <v>800</v>
      </c>
      <c r="J510" s="5">
        <f t="shared" si="87"/>
        <v>7200</v>
      </c>
      <c r="K510" s="5">
        <f>_xlfn.XLOOKUP(C510,礼包中转!$I$6:$I$23,礼包中转!$H$6:$H$23)</f>
        <v>1502</v>
      </c>
      <c r="L510" s="5" t="str">
        <f>_xlfn.XLOOKUP(C510,礼包中转!$I$6:$I$23,礼包中转!$L$6:$L$23,"[]")</f>
        <v>[{"ItemId":70002,"Num":125}]</v>
      </c>
      <c r="M510" s="26" t="str">
        <f>_xlfn.XLOOKUP(C510,礼包中转!$I$6:$I$23,礼包中转!$M$6:$M$23,"[]")</f>
        <v>[{"ItemId":50002,"Num":2400},{"ItemId":50004,"Num":200000},{"ItemId":50005,"Num":1250}]</v>
      </c>
    </row>
    <row r="511" spans="1:13" x14ac:dyDescent="0.15">
      <c r="A511" s="5">
        <f t="shared" si="85"/>
        <v>200150205</v>
      </c>
      <c r="B511" s="5">
        <f t="shared" si="86"/>
        <v>200150205</v>
      </c>
      <c r="C511" s="5" t="s">
        <v>154</v>
      </c>
      <c r="D511" s="5" t="str">
        <f>条件中转!R346</f>
        <v>{"ConditionType":20,"Param":[2,1]}</v>
      </c>
      <c r="E511" s="5" t="str">
        <f>_xlfn.XLOOKUP(C511,礼包中转!$I$6:$I$23,礼包中转!$G$6:$G$23)</f>
        <v>[0,40]</v>
      </c>
      <c r="F511" s="5">
        <f>_xlfn.XLOOKUP(C511,礼包中转!$I$6:$I$23,礼包中转!$E$6:$E$23)</f>
        <v>300</v>
      </c>
      <c r="G511" s="5" t="str">
        <f>_xlfn.XLOOKUP(C511,礼包中转!$I$6:$I$23,礼包中转!$D$6:$D$23)</f>
        <v>PushEverythingBagDesc1502</v>
      </c>
      <c r="H511" s="5" t="str">
        <f>_xlfn.XLOOKUP(C511,礼包中转!$I$6:$I$23,礼包中转!$F$6:$F$23)</f>
        <v>PushEverythingBag1502</v>
      </c>
      <c r="I511" s="5">
        <v>800</v>
      </c>
      <c r="J511" s="5">
        <f t="shared" si="87"/>
        <v>7200</v>
      </c>
      <c r="K511" s="5">
        <f>_xlfn.XLOOKUP(C511,礼包中转!$I$6:$I$23,礼包中转!$H$6:$H$23)</f>
        <v>1502</v>
      </c>
      <c r="L511" s="5" t="str">
        <f>_xlfn.XLOOKUP(C511,礼包中转!$I$6:$I$23,礼包中转!$L$6:$L$23,"[]")</f>
        <v>[{"ItemId":70002,"Num":125}]</v>
      </c>
      <c r="M511" s="26" t="str">
        <f>_xlfn.XLOOKUP(C511,礼包中转!$I$6:$I$23,礼包中转!$M$6:$M$23,"[]")</f>
        <v>[{"ItemId":50002,"Num":2400},{"ItemId":50004,"Num":200000},{"ItemId":50005,"Num":1250}]</v>
      </c>
    </row>
    <row r="512" spans="1:13" x14ac:dyDescent="0.15">
      <c r="A512" s="5">
        <f t="shared" si="85"/>
        <v>200150206</v>
      </c>
      <c r="B512" s="5">
        <f t="shared" si="86"/>
        <v>200150206</v>
      </c>
      <c r="C512" s="5" t="s">
        <v>154</v>
      </c>
      <c r="D512" s="5" t="str">
        <f>条件中转!R347</f>
        <v>{"ConditionType":20,"Param":[2,5]}</v>
      </c>
      <c r="E512" s="5" t="str">
        <f>_xlfn.XLOOKUP(C512,礼包中转!$I$6:$I$23,礼包中转!$G$6:$G$23)</f>
        <v>[0,40]</v>
      </c>
      <c r="F512" s="5">
        <f>_xlfn.XLOOKUP(C512,礼包中转!$I$6:$I$23,礼包中转!$E$6:$E$23)</f>
        <v>300</v>
      </c>
      <c r="G512" s="5" t="str">
        <f>_xlfn.XLOOKUP(C512,礼包中转!$I$6:$I$23,礼包中转!$D$6:$D$23)</f>
        <v>PushEverythingBagDesc1502</v>
      </c>
      <c r="H512" s="5" t="str">
        <f>_xlfn.XLOOKUP(C512,礼包中转!$I$6:$I$23,礼包中转!$F$6:$F$23)</f>
        <v>PushEverythingBag1502</v>
      </c>
      <c r="I512" s="5">
        <v>800</v>
      </c>
      <c r="J512" s="5">
        <f t="shared" si="87"/>
        <v>7200</v>
      </c>
      <c r="K512" s="5">
        <f>_xlfn.XLOOKUP(C512,礼包中转!$I$6:$I$23,礼包中转!$H$6:$H$23)</f>
        <v>1502</v>
      </c>
      <c r="L512" s="5" t="str">
        <f>_xlfn.XLOOKUP(C512,礼包中转!$I$6:$I$23,礼包中转!$L$6:$L$23,"[]")</f>
        <v>[{"ItemId":70002,"Num":125}]</v>
      </c>
      <c r="M512" s="26" t="str">
        <f>_xlfn.XLOOKUP(C512,礼包中转!$I$6:$I$23,礼包中转!$M$6:$M$23,"[]")</f>
        <v>[{"ItemId":50002,"Num":2400},{"ItemId":50004,"Num":200000},{"ItemId":50005,"Num":1250}]</v>
      </c>
    </row>
    <row r="513" spans="1:13" x14ac:dyDescent="0.15">
      <c r="A513" s="5">
        <f t="shared" si="85"/>
        <v>200150207</v>
      </c>
      <c r="B513" s="5">
        <f t="shared" si="86"/>
        <v>200150207</v>
      </c>
      <c r="C513" s="5" t="s">
        <v>154</v>
      </c>
      <c r="D513" s="5" t="str">
        <f>条件中转!R348</f>
        <v>{"ConditionType":20,"Param":[2,10]}</v>
      </c>
      <c r="E513" s="5" t="str">
        <f>_xlfn.XLOOKUP(C513,礼包中转!$I$6:$I$23,礼包中转!$G$6:$G$23)</f>
        <v>[0,40]</v>
      </c>
      <c r="F513" s="5">
        <f>_xlfn.XLOOKUP(C513,礼包中转!$I$6:$I$23,礼包中转!$E$6:$E$23)</f>
        <v>300</v>
      </c>
      <c r="G513" s="5" t="str">
        <f>_xlfn.XLOOKUP(C513,礼包中转!$I$6:$I$23,礼包中转!$D$6:$D$23)</f>
        <v>PushEverythingBagDesc1502</v>
      </c>
      <c r="H513" s="5" t="str">
        <f>_xlfn.XLOOKUP(C513,礼包中转!$I$6:$I$23,礼包中转!$F$6:$F$23)</f>
        <v>PushEverythingBag1502</v>
      </c>
      <c r="I513" s="5">
        <v>800</v>
      </c>
      <c r="J513" s="5">
        <f t="shared" si="87"/>
        <v>7200</v>
      </c>
      <c r="K513" s="5">
        <f>_xlfn.XLOOKUP(C513,礼包中转!$I$6:$I$23,礼包中转!$H$6:$H$23)</f>
        <v>1502</v>
      </c>
      <c r="L513" s="5" t="str">
        <f>_xlfn.XLOOKUP(C513,礼包中转!$I$6:$I$23,礼包中转!$L$6:$L$23,"[]")</f>
        <v>[{"ItemId":70002,"Num":125}]</v>
      </c>
      <c r="M513" s="26" t="str">
        <f>_xlfn.XLOOKUP(C513,礼包中转!$I$6:$I$23,礼包中转!$M$6:$M$23,"[]")</f>
        <v>[{"ItemId":50002,"Num":2400},{"ItemId":50004,"Num":200000},{"ItemId":50005,"Num":1250}]</v>
      </c>
    </row>
    <row r="514" spans="1:13" x14ac:dyDescent="0.15">
      <c r="A514" s="5">
        <f t="shared" si="85"/>
        <v>200150208</v>
      </c>
      <c r="B514" s="5">
        <f t="shared" si="86"/>
        <v>200150208</v>
      </c>
      <c r="C514" s="5" t="s">
        <v>154</v>
      </c>
      <c r="D514" s="5" t="str">
        <f>条件中转!R349</f>
        <v>{"ConditionType":20,"Param":[2,15]}</v>
      </c>
      <c r="E514" s="5" t="str">
        <f>_xlfn.XLOOKUP(C514,礼包中转!$I$6:$I$23,礼包中转!$G$6:$G$23)</f>
        <v>[0,40]</v>
      </c>
      <c r="F514" s="5">
        <f>_xlfn.XLOOKUP(C514,礼包中转!$I$6:$I$23,礼包中转!$E$6:$E$23)</f>
        <v>300</v>
      </c>
      <c r="G514" s="5" t="str">
        <f>_xlfn.XLOOKUP(C514,礼包中转!$I$6:$I$23,礼包中转!$D$6:$D$23)</f>
        <v>PushEverythingBagDesc1502</v>
      </c>
      <c r="H514" s="5" t="str">
        <f>_xlfn.XLOOKUP(C514,礼包中转!$I$6:$I$23,礼包中转!$F$6:$F$23)</f>
        <v>PushEverythingBag1502</v>
      </c>
      <c r="I514" s="5">
        <v>800</v>
      </c>
      <c r="J514" s="5">
        <f t="shared" si="87"/>
        <v>7200</v>
      </c>
      <c r="K514" s="5">
        <f>_xlfn.XLOOKUP(C514,礼包中转!$I$6:$I$23,礼包中转!$H$6:$H$23)</f>
        <v>1502</v>
      </c>
      <c r="L514" s="5" t="str">
        <f>_xlfn.XLOOKUP(C514,礼包中转!$I$6:$I$23,礼包中转!$L$6:$L$23,"[]")</f>
        <v>[{"ItemId":70002,"Num":125}]</v>
      </c>
      <c r="M514" s="26" t="str">
        <f>_xlfn.XLOOKUP(C514,礼包中转!$I$6:$I$23,礼包中转!$M$6:$M$23,"[]")</f>
        <v>[{"ItemId":50002,"Num":2400},{"ItemId":50004,"Num":200000},{"ItemId":50005,"Num":1250}]</v>
      </c>
    </row>
    <row r="515" spans="1:13" x14ac:dyDescent="0.15">
      <c r="A515" s="5">
        <f t="shared" si="85"/>
        <v>200150209</v>
      </c>
      <c r="B515" s="5">
        <f t="shared" si="86"/>
        <v>200150209</v>
      </c>
      <c r="C515" s="5" t="s">
        <v>154</v>
      </c>
      <c r="D515" s="5" t="str">
        <f>条件中转!R350</f>
        <v>{"ConditionType":20,"Param":[3,1]}</v>
      </c>
      <c r="E515" s="5" t="str">
        <f>_xlfn.XLOOKUP(C515,礼包中转!$I$6:$I$23,礼包中转!$G$6:$G$23)</f>
        <v>[0,40]</v>
      </c>
      <c r="F515" s="5">
        <f>_xlfn.XLOOKUP(C515,礼包中转!$I$6:$I$23,礼包中转!$E$6:$E$23)</f>
        <v>300</v>
      </c>
      <c r="G515" s="5" t="str">
        <f>_xlfn.XLOOKUP(C515,礼包中转!$I$6:$I$23,礼包中转!$D$6:$D$23)</f>
        <v>PushEverythingBagDesc1502</v>
      </c>
      <c r="H515" s="5" t="str">
        <f>_xlfn.XLOOKUP(C515,礼包中转!$I$6:$I$23,礼包中转!$F$6:$F$23)</f>
        <v>PushEverythingBag1502</v>
      </c>
      <c r="I515" s="5">
        <v>800</v>
      </c>
      <c r="J515" s="5">
        <f t="shared" si="87"/>
        <v>7200</v>
      </c>
      <c r="K515" s="5">
        <f>_xlfn.XLOOKUP(C515,礼包中转!$I$6:$I$23,礼包中转!$H$6:$H$23)</f>
        <v>1502</v>
      </c>
      <c r="L515" s="5" t="str">
        <f>_xlfn.XLOOKUP(C515,礼包中转!$I$6:$I$23,礼包中转!$L$6:$L$23,"[]")</f>
        <v>[{"ItemId":70002,"Num":125}]</v>
      </c>
      <c r="M515" s="26" t="str">
        <f>_xlfn.XLOOKUP(C515,礼包中转!$I$6:$I$23,礼包中转!$M$6:$M$23,"[]")</f>
        <v>[{"ItemId":50002,"Num":2400},{"ItemId":50004,"Num":200000},{"ItemId":50005,"Num":1250}]</v>
      </c>
    </row>
    <row r="516" spans="1:13" x14ac:dyDescent="0.15">
      <c r="A516" s="5">
        <f t="shared" si="85"/>
        <v>200150210</v>
      </c>
      <c r="B516" s="5">
        <f t="shared" si="86"/>
        <v>200150210</v>
      </c>
      <c r="C516" s="5" t="s">
        <v>154</v>
      </c>
      <c r="D516" s="5" t="str">
        <f>条件中转!R351</f>
        <v>{"ConditionType":20,"Param":[3,5]}</v>
      </c>
      <c r="E516" s="5" t="str">
        <f>_xlfn.XLOOKUP(C516,礼包中转!$I$6:$I$23,礼包中转!$G$6:$G$23)</f>
        <v>[0,40]</v>
      </c>
      <c r="F516" s="5">
        <f>_xlfn.XLOOKUP(C516,礼包中转!$I$6:$I$23,礼包中转!$E$6:$E$23)</f>
        <v>300</v>
      </c>
      <c r="G516" s="5" t="str">
        <f>_xlfn.XLOOKUP(C516,礼包中转!$I$6:$I$23,礼包中转!$D$6:$D$23)</f>
        <v>PushEverythingBagDesc1502</v>
      </c>
      <c r="H516" s="5" t="str">
        <f>_xlfn.XLOOKUP(C516,礼包中转!$I$6:$I$23,礼包中转!$F$6:$F$23)</f>
        <v>PushEverythingBag1502</v>
      </c>
      <c r="I516" s="5">
        <v>800</v>
      </c>
      <c r="J516" s="5">
        <f t="shared" si="87"/>
        <v>7200</v>
      </c>
      <c r="K516" s="5">
        <f>_xlfn.XLOOKUP(C516,礼包中转!$I$6:$I$23,礼包中转!$H$6:$H$23)</f>
        <v>1502</v>
      </c>
      <c r="L516" s="5" t="str">
        <f>_xlfn.XLOOKUP(C516,礼包中转!$I$6:$I$23,礼包中转!$L$6:$L$23,"[]")</f>
        <v>[{"ItemId":70002,"Num":125}]</v>
      </c>
      <c r="M516" s="26" t="str">
        <f>_xlfn.XLOOKUP(C516,礼包中转!$I$6:$I$23,礼包中转!$M$6:$M$23,"[]")</f>
        <v>[{"ItemId":50002,"Num":2400},{"ItemId":50004,"Num":200000},{"ItemId":50005,"Num":1250}]</v>
      </c>
    </row>
    <row r="517" spans="1:13" x14ac:dyDescent="0.15">
      <c r="A517" s="5">
        <f t="shared" si="85"/>
        <v>200150211</v>
      </c>
      <c r="B517" s="5">
        <f t="shared" si="86"/>
        <v>200150211</v>
      </c>
      <c r="C517" s="5" t="s">
        <v>154</v>
      </c>
      <c r="D517" s="5" t="str">
        <f>条件中转!R352</f>
        <v>{"ConditionType":20,"Param":[3,10]}</v>
      </c>
      <c r="E517" s="5" t="str">
        <f>_xlfn.XLOOKUP(C517,礼包中转!$I$6:$I$23,礼包中转!$G$6:$G$23)</f>
        <v>[0,40]</v>
      </c>
      <c r="F517" s="5">
        <f>_xlfn.XLOOKUP(C517,礼包中转!$I$6:$I$23,礼包中转!$E$6:$E$23)</f>
        <v>300</v>
      </c>
      <c r="G517" s="5" t="str">
        <f>_xlfn.XLOOKUP(C517,礼包中转!$I$6:$I$23,礼包中转!$D$6:$D$23)</f>
        <v>PushEverythingBagDesc1502</v>
      </c>
      <c r="H517" s="5" t="str">
        <f>_xlfn.XLOOKUP(C517,礼包中转!$I$6:$I$23,礼包中转!$F$6:$F$23)</f>
        <v>PushEverythingBag1502</v>
      </c>
      <c r="I517" s="5">
        <v>800</v>
      </c>
      <c r="J517" s="5">
        <f t="shared" si="87"/>
        <v>7200</v>
      </c>
      <c r="K517" s="5">
        <f>_xlfn.XLOOKUP(C517,礼包中转!$I$6:$I$23,礼包中转!$H$6:$H$23)</f>
        <v>1502</v>
      </c>
      <c r="L517" s="5" t="str">
        <f>_xlfn.XLOOKUP(C517,礼包中转!$I$6:$I$23,礼包中转!$L$6:$L$23,"[]")</f>
        <v>[{"ItemId":70002,"Num":125}]</v>
      </c>
      <c r="M517" s="26" t="str">
        <f>_xlfn.XLOOKUP(C517,礼包中转!$I$6:$I$23,礼包中转!$M$6:$M$23,"[]")</f>
        <v>[{"ItemId":50002,"Num":2400},{"ItemId":50004,"Num":200000},{"ItemId":50005,"Num":1250}]</v>
      </c>
    </row>
    <row r="518" spans="1:13" x14ac:dyDescent="0.15">
      <c r="A518" s="5">
        <f t="shared" si="85"/>
        <v>200150212</v>
      </c>
      <c r="B518" s="5">
        <f t="shared" si="86"/>
        <v>200150212</v>
      </c>
      <c r="C518" s="5" t="s">
        <v>154</v>
      </c>
      <c r="D518" s="5" t="str">
        <f>条件中转!R353</f>
        <v>{"ConditionType":20,"Param":[3,15]}</v>
      </c>
      <c r="E518" s="5" t="str">
        <f>_xlfn.XLOOKUP(C518,礼包中转!$I$6:$I$23,礼包中转!$G$6:$G$23)</f>
        <v>[0,40]</v>
      </c>
      <c r="F518" s="5">
        <f>_xlfn.XLOOKUP(C518,礼包中转!$I$6:$I$23,礼包中转!$E$6:$E$23)</f>
        <v>300</v>
      </c>
      <c r="G518" s="5" t="str">
        <f>_xlfn.XLOOKUP(C518,礼包中转!$I$6:$I$23,礼包中转!$D$6:$D$23)</f>
        <v>PushEverythingBagDesc1502</v>
      </c>
      <c r="H518" s="5" t="str">
        <f>_xlfn.XLOOKUP(C518,礼包中转!$I$6:$I$23,礼包中转!$F$6:$F$23)</f>
        <v>PushEverythingBag1502</v>
      </c>
      <c r="I518" s="5">
        <v>800</v>
      </c>
      <c r="J518" s="5">
        <f t="shared" si="87"/>
        <v>7200</v>
      </c>
      <c r="K518" s="5">
        <f>_xlfn.XLOOKUP(C518,礼包中转!$I$6:$I$23,礼包中转!$H$6:$H$23)</f>
        <v>1502</v>
      </c>
      <c r="L518" s="5" t="str">
        <f>_xlfn.XLOOKUP(C518,礼包中转!$I$6:$I$23,礼包中转!$L$6:$L$23,"[]")</f>
        <v>[{"ItemId":70002,"Num":125}]</v>
      </c>
      <c r="M518" s="26" t="str">
        <f>_xlfn.XLOOKUP(C518,礼包中转!$I$6:$I$23,礼包中转!$M$6:$M$23,"[]")</f>
        <v>[{"ItemId":50002,"Num":2400},{"ItemId":50004,"Num":200000},{"ItemId":50005,"Num":1250}]</v>
      </c>
    </row>
    <row r="519" spans="1:13" x14ac:dyDescent="0.15">
      <c r="A519" s="5">
        <f t="shared" si="85"/>
        <v>200150213</v>
      </c>
      <c r="B519" s="5">
        <f t="shared" si="86"/>
        <v>200150213</v>
      </c>
      <c r="C519" s="5" t="s">
        <v>154</v>
      </c>
      <c r="D519" s="5" t="str">
        <f>条件中转!R354</f>
        <v>{"ConditionType":20,"Param":[4,1]}</v>
      </c>
      <c r="E519" s="5" t="str">
        <f>_xlfn.XLOOKUP(C519,礼包中转!$I$6:$I$23,礼包中转!$G$6:$G$23)</f>
        <v>[0,40]</v>
      </c>
      <c r="F519" s="5">
        <f>_xlfn.XLOOKUP(C519,礼包中转!$I$6:$I$23,礼包中转!$E$6:$E$23)</f>
        <v>300</v>
      </c>
      <c r="G519" s="5" t="str">
        <f>_xlfn.XLOOKUP(C519,礼包中转!$I$6:$I$23,礼包中转!$D$6:$D$23)</f>
        <v>PushEverythingBagDesc1502</v>
      </c>
      <c r="H519" s="5" t="str">
        <f>_xlfn.XLOOKUP(C519,礼包中转!$I$6:$I$23,礼包中转!$F$6:$F$23)</f>
        <v>PushEverythingBag1502</v>
      </c>
      <c r="I519" s="5">
        <v>800</v>
      </c>
      <c r="J519" s="5">
        <f t="shared" si="87"/>
        <v>7200</v>
      </c>
      <c r="K519" s="5">
        <f>_xlfn.XLOOKUP(C519,礼包中转!$I$6:$I$23,礼包中转!$H$6:$H$23)</f>
        <v>1502</v>
      </c>
      <c r="L519" s="5" t="str">
        <f>_xlfn.XLOOKUP(C519,礼包中转!$I$6:$I$23,礼包中转!$L$6:$L$23,"[]")</f>
        <v>[{"ItemId":70002,"Num":125}]</v>
      </c>
      <c r="M519" s="26" t="str">
        <f>_xlfn.XLOOKUP(C519,礼包中转!$I$6:$I$23,礼包中转!$M$6:$M$23,"[]")</f>
        <v>[{"ItemId":50002,"Num":2400},{"ItemId":50004,"Num":200000},{"ItemId":50005,"Num":1250}]</v>
      </c>
    </row>
    <row r="520" spans="1:13" x14ac:dyDescent="0.15">
      <c r="A520" s="5">
        <f t="shared" si="85"/>
        <v>200150214</v>
      </c>
      <c r="B520" s="5">
        <f t="shared" si="86"/>
        <v>200150214</v>
      </c>
      <c r="C520" s="5" t="s">
        <v>154</v>
      </c>
      <c r="D520" s="5" t="str">
        <f>条件中转!R355</f>
        <v>{"ConditionType":20,"Param":[4,5]}</v>
      </c>
      <c r="E520" s="5" t="str">
        <f>_xlfn.XLOOKUP(C520,礼包中转!$I$6:$I$23,礼包中转!$G$6:$G$23)</f>
        <v>[0,40]</v>
      </c>
      <c r="F520" s="5">
        <f>_xlfn.XLOOKUP(C520,礼包中转!$I$6:$I$23,礼包中转!$E$6:$E$23)</f>
        <v>300</v>
      </c>
      <c r="G520" s="5" t="str">
        <f>_xlfn.XLOOKUP(C520,礼包中转!$I$6:$I$23,礼包中转!$D$6:$D$23)</f>
        <v>PushEverythingBagDesc1502</v>
      </c>
      <c r="H520" s="5" t="str">
        <f>_xlfn.XLOOKUP(C520,礼包中转!$I$6:$I$23,礼包中转!$F$6:$F$23)</f>
        <v>PushEverythingBag1502</v>
      </c>
      <c r="I520" s="5">
        <v>800</v>
      </c>
      <c r="J520" s="5">
        <f t="shared" si="87"/>
        <v>7200</v>
      </c>
      <c r="K520" s="5">
        <f>_xlfn.XLOOKUP(C520,礼包中转!$I$6:$I$23,礼包中转!$H$6:$H$23)</f>
        <v>1502</v>
      </c>
      <c r="L520" s="5" t="str">
        <f>_xlfn.XLOOKUP(C520,礼包中转!$I$6:$I$23,礼包中转!$L$6:$L$23,"[]")</f>
        <v>[{"ItemId":70002,"Num":125}]</v>
      </c>
      <c r="M520" s="26" t="str">
        <f>_xlfn.XLOOKUP(C520,礼包中转!$I$6:$I$23,礼包中转!$M$6:$M$23,"[]")</f>
        <v>[{"ItemId":50002,"Num":2400},{"ItemId":50004,"Num":200000},{"ItemId":50005,"Num":1250}]</v>
      </c>
    </row>
    <row r="521" spans="1:13" x14ac:dyDescent="0.15">
      <c r="A521" s="5">
        <f t="shared" si="85"/>
        <v>200150215</v>
      </c>
      <c r="B521" s="5">
        <f t="shared" si="86"/>
        <v>200150215</v>
      </c>
      <c r="C521" s="5" t="s">
        <v>154</v>
      </c>
      <c r="D521" s="5" t="str">
        <f>条件中转!R356</f>
        <v>{"ConditionType":20,"Param":[4,10]}</v>
      </c>
      <c r="E521" s="5" t="str">
        <f>_xlfn.XLOOKUP(C521,礼包中转!$I$6:$I$23,礼包中转!$G$6:$G$23)</f>
        <v>[0,40]</v>
      </c>
      <c r="F521" s="5">
        <f>_xlfn.XLOOKUP(C521,礼包中转!$I$6:$I$23,礼包中转!$E$6:$E$23)</f>
        <v>300</v>
      </c>
      <c r="G521" s="5" t="str">
        <f>_xlfn.XLOOKUP(C521,礼包中转!$I$6:$I$23,礼包中转!$D$6:$D$23)</f>
        <v>PushEverythingBagDesc1502</v>
      </c>
      <c r="H521" s="5" t="str">
        <f>_xlfn.XLOOKUP(C521,礼包中转!$I$6:$I$23,礼包中转!$F$6:$F$23)</f>
        <v>PushEverythingBag1502</v>
      </c>
      <c r="I521" s="5">
        <v>800</v>
      </c>
      <c r="J521" s="5">
        <f t="shared" si="87"/>
        <v>7200</v>
      </c>
      <c r="K521" s="5">
        <f>_xlfn.XLOOKUP(C521,礼包中转!$I$6:$I$23,礼包中转!$H$6:$H$23)</f>
        <v>1502</v>
      </c>
      <c r="L521" s="5" t="str">
        <f>_xlfn.XLOOKUP(C521,礼包中转!$I$6:$I$23,礼包中转!$L$6:$L$23,"[]")</f>
        <v>[{"ItemId":70002,"Num":125}]</v>
      </c>
      <c r="M521" s="26" t="str">
        <f>_xlfn.XLOOKUP(C521,礼包中转!$I$6:$I$23,礼包中转!$M$6:$M$23,"[]")</f>
        <v>[{"ItemId":50002,"Num":2400},{"ItemId":50004,"Num":200000},{"ItemId":50005,"Num":1250}]</v>
      </c>
    </row>
    <row r="522" spans="1:13" x14ac:dyDescent="0.15">
      <c r="A522" s="5">
        <f t="shared" si="85"/>
        <v>200150216</v>
      </c>
      <c r="B522" s="5">
        <f t="shared" si="86"/>
        <v>200150216</v>
      </c>
      <c r="C522" s="5" t="s">
        <v>154</v>
      </c>
      <c r="D522" s="5" t="str">
        <f>条件中转!R357</f>
        <v>{"ConditionType":20,"Param":[4,15]}</v>
      </c>
      <c r="E522" s="5" t="str">
        <f>_xlfn.XLOOKUP(C522,礼包中转!$I$6:$I$23,礼包中转!$G$6:$G$23)</f>
        <v>[0,40]</v>
      </c>
      <c r="F522" s="5">
        <f>_xlfn.XLOOKUP(C522,礼包中转!$I$6:$I$23,礼包中转!$E$6:$E$23)</f>
        <v>300</v>
      </c>
      <c r="G522" s="5" t="str">
        <f>_xlfn.XLOOKUP(C522,礼包中转!$I$6:$I$23,礼包中转!$D$6:$D$23)</f>
        <v>PushEverythingBagDesc1502</v>
      </c>
      <c r="H522" s="5" t="str">
        <f>_xlfn.XLOOKUP(C522,礼包中转!$I$6:$I$23,礼包中转!$F$6:$F$23)</f>
        <v>PushEverythingBag1502</v>
      </c>
      <c r="I522" s="5">
        <v>800</v>
      </c>
      <c r="J522" s="5">
        <f t="shared" si="87"/>
        <v>7200</v>
      </c>
      <c r="K522" s="5">
        <f>_xlfn.XLOOKUP(C522,礼包中转!$I$6:$I$23,礼包中转!$H$6:$H$23)</f>
        <v>1502</v>
      </c>
      <c r="L522" s="5" t="str">
        <f>_xlfn.XLOOKUP(C522,礼包中转!$I$6:$I$23,礼包中转!$L$6:$L$23,"[]")</f>
        <v>[{"ItemId":70002,"Num":125}]</v>
      </c>
      <c r="M522" s="26" t="str">
        <f>_xlfn.XLOOKUP(C522,礼包中转!$I$6:$I$23,礼包中转!$M$6:$M$23,"[]")</f>
        <v>[{"ItemId":50002,"Num":2400},{"ItemId":50004,"Num":200000},{"ItemId":50005,"Num":1250}]</v>
      </c>
    </row>
    <row r="523" spans="1:13" x14ac:dyDescent="0.15">
      <c r="A523" s="5">
        <f t="shared" si="85"/>
        <v>200150217</v>
      </c>
      <c r="B523" s="5">
        <f t="shared" si="86"/>
        <v>200150217</v>
      </c>
      <c r="C523" s="5" t="s">
        <v>154</v>
      </c>
      <c r="D523" s="5" t="str">
        <f>条件中转!R358</f>
        <v>{"ConditionType":20,"Param":[5,1]}</v>
      </c>
      <c r="E523" s="5" t="str">
        <f>_xlfn.XLOOKUP(C523,礼包中转!$I$6:$I$23,礼包中转!$G$6:$G$23)</f>
        <v>[0,40]</v>
      </c>
      <c r="F523" s="5">
        <f>_xlfn.XLOOKUP(C523,礼包中转!$I$6:$I$23,礼包中转!$E$6:$E$23)</f>
        <v>300</v>
      </c>
      <c r="G523" s="5" t="str">
        <f>_xlfn.XLOOKUP(C523,礼包中转!$I$6:$I$23,礼包中转!$D$6:$D$23)</f>
        <v>PushEverythingBagDesc1502</v>
      </c>
      <c r="H523" s="5" t="str">
        <f>_xlfn.XLOOKUP(C523,礼包中转!$I$6:$I$23,礼包中转!$F$6:$F$23)</f>
        <v>PushEverythingBag1502</v>
      </c>
      <c r="I523" s="5">
        <v>800</v>
      </c>
      <c r="J523" s="5">
        <f t="shared" si="87"/>
        <v>7200</v>
      </c>
      <c r="K523" s="5">
        <f>_xlfn.XLOOKUP(C523,礼包中转!$I$6:$I$23,礼包中转!$H$6:$H$23)</f>
        <v>1502</v>
      </c>
      <c r="L523" s="5" t="str">
        <f>_xlfn.XLOOKUP(C523,礼包中转!$I$6:$I$23,礼包中转!$L$6:$L$23,"[]")</f>
        <v>[{"ItemId":70002,"Num":125}]</v>
      </c>
      <c r="M523" s="26" t="str">
        <f>_xlfn.XLOOKUP(C523,礼包中转!$I$6:$I$23,礼包中转!$M$6:$M$23,"[]")</f>
        <v>[{"ItemId":50002,"Num":2400},{"ItemId":50004,"Num":200000},{"ItemId":50005,"Num":1250}]</v>
      </c>
    </row>
    <row r="524" spans="1:13" x14ac:dyDescent="0.15">
      <c r="A524" s="5">
        <f t="shared" si="85"/>
        <v>200150218</v>
      </c>
      <c r="B524" s="5">
        <f t="shared" si="86"/>
        <v>200150218</v>
      </c>
      <c r="C524" s="5" t="s">
        <v>154</v>
      </c>
      <c r="D524" s="5" t="str">
        <f>条件中转!R359</f>
        <v>{"ConditionType":20,"Param":[5,5]}</v>
      </c>
      <c r="E524" s="5" t="str">
        <f>_xlfn.XLOOKUP(C524,礼包中转!$I$6:$I$23,礼包中转!$G$6:$G$23)</f>
        <v>[0,40]</v>
      </c>
      <c r="F524" s="5">
        <f>_xlfn.XLOOKUP(C524,礼包中转!$I$6:$I$23,礼包中转!$E$6:$E$23)</f>
        <v>300</v>
      </c>
      <c r="G524" s="5" t="str">
        <f>_xlfn.XLOOKUP(C524,礼包中转!$I$6:$I$23,礼包中转!$D$6:$D$23)</f>
        <v>PushEverythingBagDesc1502</v>
      </c>
      <c r="H524" s="5" t="str">
        <f>_xlfn.XLOOKUP(C524,礼包中转!$I$6:$I$23,礼包中转!$F$6:$F$23)</f>
        <v>PushEverythingBag1502</v>
      </c>
      <c r="I524" s="5">
        <v>800</v>
      </c>
      <c r="J524" s="5">
        <f t="shared" si="87"/>
        <v>7200</v>
      </c>
      <c r="K524" s="5">
        <f>_xlfn.XLOOKUP(C524,礼包中转!$I$6:$I$23,礼包中转!$H$6:$H$23)</f>
        <v>1502</v>
      </c>
      <c r="L524" s="5" t="str">
        <f>_xlfn.XLOOKUP(C524,礼包中转!$I$6:$I$23,礼包中转!$L$6:$L$23,"[]")</f>
        <v>[{"ItemId":70002,"Num":125}]</v>
      </c>
      <c r="M524" s="26" t="str">
        <f>_xlfn.XLOOKUP(C524,礼包中转!$I$6:$I$23,礼包中转!$M$6:$M$23,"[]")</f>
        <v>[{"ItemId":50002,"Num":2400},{"ItemId":50004,"Num":200000},{"ItemId":50005,"Num":1250}]</v>
      </c>
    </row>
    <row r="525" spans="1:13" x14ac:dyDescent="0.15">
      <c r="A525" s="5">
        <f t="shared" si="85"/>
        <v>200150219</v>
      </c>
      <c r="B525" s="5">
        <f t="shared" si="86"/>
        <v>200150219</v>
      </c>
      <c r="C525" s="5" t="s">
        <v>154</v>
      </c>
      <c r="D525" s="5" t="str">
        <f>条件中转!R360</f>
        <v>{"ConditionType":20,"Param":[5,10]}</v>
      </c>
      <c r="E525" s="5" t="str">
        <f>_xlfn.XLOOKUP(C525,礼包中转!$I$6:$I$23,礼包中转!$G$6:$G$23)</f>
        <v>[0,40]</v>
      </c>
      <c r="F525" s="5">
        <f>_xlfn.XLOOKUP(C525,礼包中转!$I$6:$I$23,礼包中转!$E$6:$E$23)</f>
        <v>300</v>
      </c>
      <c r="G525" s="5" t="str">
        <f>_xlfn.XLOOKUP(C525,礼包中转!$I$6:$I$23,礼包中转!$D$6:$D$23)</f>
        <v>PushEverythingBagDesc1502</v>
      </c>
      <c r="H525" s="5" t="str">
        <f>_xlfn.XLOOKUP(C525,礼包中转!$I$6:$I$23,礼包中转!$F$6:$F$23)</f>
        <v>PushEverythingBag1502</v>
      </c>
      <c r="I525" s="5">
        <v>800</v>
      </c>
      <c r="J525" s="5">
        <f t="shared" si="87"/>
        <v>7200</v>
      </c>
      <c r="K525" s="5">
        <f>_xlfn.XLOOKUP(C525,礼包中转!$I$6:$I$23,礼包中转!$H$6:$H$23)</f>
        <v>1502</v>
      </c>
      <c r="L525" s="5" t="str">
        <f>_xlfn.XLOOKUP(C525,礼包中转!$I$6:$I$23,礼包中转!$L$6:$L$23,"[]")</f>
        <v>[{"ItemId":70002,"Num":125}]</v>
      </c>
      <c r="M525" s="26" t="str">
        <f>_xlfn.XLOOKUP(C525,礼包中转!$I$6:$I$23,礼包中转!$M$6:$M$23,"[]")</f>
        <v>[{"ItemId":50002,"Num":2400},{"ItemId":50004,"Num":200000},{"ItemId":50005,"Num":1250}]</v>
      </c>
    </row>
    <row r="526" spans="1:13" x14ac:dyDescent="0.15">
      <c r="A526" s="5">
        <f t="shared" si="85"/>
        <v>200150220</v>
      </c>
      <c r="B526" s="5">
        <f t="shared" si="86"/>
        <v>200150220</v>
      </c>
      <c r="C526" s="5" t="s">
        <v>154</v>
      </c>
      <c r="D526" s="5" t="str">
        <f>条件中转!R361</f>
        <v>{"ConditionType":20,"Param":[5,15]}</v>
      </c>
      <c r="E526" s="5" t="str">
        <f>_xlfn.XLOOKUP(C526,礼包中转!$I$6:$I$23,礼包中转!$G$6:$G$23)</f>
        <v>[0,40]</v>
      </c>
      <c r="F526" s="5">
        <f>_xlfn.XLOOKUP(C526,礼包中转!$I$6:$I$23,礼包中转!$E$6:$E$23)</f>
        <v>300</v>
      </c>
      <c r="G526" s="5" t="str">
        <f>_xlfn.XLOOKUP(C526,礼包中转!$I$6:$I$23,礼包中转!$D$6:$D$23)</f>
        <v>PushEverythingBagDesc1502</v>
      </c>
      <c r="H526" s="5" t="str">
        <f>_xlfn.XLOOKUP(C526,礼包中转!$I$6:$I$23,礼包中转!$F$6:$F$23)</f>
        <v>PushEverythingBag1502</v>
      </c>
      <c r="I526" s="5">
        <v>800</v>
      </c>
      <c r="J526" s="5">
        <f t="shared" si="87"/>
        <v>7200</v>
      </c>
      <c r="K526" s="5">
        <f>_xlfn.XLOOKUP(C526,礼包中转!$I$6:$I$23,礼包中转!$H$6:$H$23)</f>
        <v>1502</v>
      </c>
      <c r="L526" s="5" t="str">
        <f>_xlfn.XLOOKUP(C526,礼包中转!$I$6:$I$23,礼包中转!$L$6:$L$23,"[]")</f>
        <v>[{"ItemId":70002,"Num":125}]</v>
      </c>
      <c r="M526" s="26" t="str">
        <f>_xlfn.XLOOKUP(C526,礼包中转!$I$6:$I$23,礼包中转!$M$6:$M$23,"[]")</f>
        <v>[{"ItemId":50002,"Num":2400},{"ItemId":50004,"Num":200000},{"ItemId":50005,"Num":1250}]</v>
      </c>
    </row>
    <row r="527" spans="1:13" x14ac:dyDescent="0.15">
      <c r="A527" s="5">
        <f t="shared" si="85"/>
        <v>200150221</v>
      </c>
      <c r="B527" s="5">
        <f t="shared" si="86"/>
        <v>200150221</v>
      </c>
      <c r="C527" s="5" t="s">
        <v>154</v>
      </c>
      <c r="D527" s="5" t="str">
        <f>条件中转!R362</f>
        <v>{"ConditionType":20,"Param":[6,1]}</v>
      </c>
      <c r="E527" s="5" t="str">
        <f>_xlfn.XLOOKUP(C527,礼包中转!$I$6:$I$23,礼包中转!$G$6:$G$23)</f>
        <v>[0,40]</v>
      </c>
      <c r="F527" s="5">
        <f>_xlfn.XLOOKUP(C527,礼包中转!$I$6:$I$23,礼包中转!$E$6:$E$23)</f>
        <v>300</v>
      </c>
      <c r="G527" s="5" t="str">
        <f>_xlfn.XLOOKUP(C527,礼包中转!$I$6:$I$23,礼包中转!$D$6:$D$23)</f>
        <v>PushEverythingBagDesc1502</v>
      </c>
      <c r="H527" s="5" t="str">
        <f>_xlfn.XLOOKUP(C527,礼包中转!$I$6:$I$23,礼包中转!$F$6:$F$23)</f>
        <v>PushEverythingBag1502</v>
      </c>
      <c r="I527" s="5">
        <v>800</v>
      </c>
      <c r="J527" s="5">
        <f t="shared" si="87"/>
        <v>7200</v>
      </c>
      <c r="K527" s="5">
        <f>_xlfn.XLOOKUP(C527,礼包中转!$I$6:$I$23,礼包中转!$H$6:$H$23)</f>
        <v>1502</v>
      </c>
      <c r="L527" s="5" t="str">
        <f>_xlfn.XLOOKUP(C527,礼包中转!$I$6:$I$23,礼包中转!$L$6:$L$23,"[]")</f>
        <v>[{"ItemId":70002,"Num":125}]</v>
      </c>
      <c r="M527" s="26" t="str">
        <f>_xlfn.XLOOKUP(C527,礼包中转!$I$6:$I$23,礼包中转!$M$6:$M$23,"[]")</f>
        <v>[{"ItemId":50002,"Num":2400},{"ItemId":50004,"Num":200000},{"ItemId":50005,"Num":1250}]</v>
      </c>
    </row>
    <row r="528" spans="1:13" x14ac:dyDescent="0.15">
      <c r="A528" s="5">
        <f t="shared" si="85"/>
        <v>200150222</v>
      </c>
      <c r="B528" s="5">
        <f t="shared" si="86"/>
        <v>200150222</v>
      </c>
      <c r="C528" s="5" t="s">
        <v>154</v>
      </c>
      <c r="D528" s="5" t="str">
        <f>条件中转!R363</f>
        <v>{"ConditionType":20,"Param":[6,5]}</v>
      </c>
      <c r="E528" s="5" t="str">
        <f>_xlfn.XLOOKUP(C528,礼包中转!$I$6:$I$23,礼包中转!$G$6:$G$23)</f>
        <v>[0,40]</v>
      </c>
      <c r="F528" s="5">
        <f>_xlfn.XLOOKUP(C528,礼包中转!$I$6:$I$23,礼包中转!$E$6:$E$23)</f>
        <v>300</v>
      </c>
      <c r="G528" s="5" t="str">
        <f>_xlfn.XLOOKUP(C528,礼包中转!$I$6:$I$23,礼包中转!$D$6:$D$23)</f>
        <v>PushEverythingBagDesc1502</v>
      </c>
      <c r="H528" s="5" t="str">
        <f>_xlfn.XLOOKUP(C528,礼包中转!$I$6:$I$23,礼包中转!$F$6:$F$23)</f>
        <v>PushEverythingBag1502</v>
      </c>
      <c r="I528" s="5">
        <v>800</v>
      </c>
      <c r="J528" s="5">
        <f t="shared" si="87"/>
        <v>7200</v>
      </c>
      <c r="K528" s="5">
        <f>_xlfn.XLOOKUP(C528,礼包中转!$I$6:$I$23,礼包中转!$H$6:$H$23)</f>
        <v>1502</v>
      </c>
      <c r="L528" s="5" t="str">
        <f>_xlfn.XLOOKUP(C528,礼包中转!$I$6:$I$23,礼包中转!$L$6:$L$23,"[]")</f>
        <v>[{"ItemId":70002,"Num":125}]</v>
      </c>
      <c r="M528" s="26" t="str">
        <f>_xlfn.XLOOKUP(C528,礼包中转!$I$6:$I$23,礼包中转!$M$6:$M$23,"[]")</f>
        <v>[{"ItemId":50002,"Num":2400},{"ItemId":50004,"Num":200000},{"ItemId":50005,"Num":1250}]</v>
      </c>
    </row>
    <row r="529" spans="1:13" x14ac:dyDescent="0.15">
      <c r="A529" s="5">
        <f t="shared" si="85"/>
        <v>200150223</v>
      </c>
      <c r="B529" s="5">
        <f t="shared" si="86"/>
        <v>200150223</v>
      </c>
      <c r="C529" s="5" t="s">
        <v>154</v>
      </c>
      <c r="D529" s="5" t="str">
        <f>条件中转!R364</f>
        <v>{"ConditionType":20,"Param":[6,10]}</v>
      </c>
      <c r="E529" s="5" t="str">
        <f>_xlfn.XLOOKUP(C529,礼包中转!$I$6:$I$23,礼包中转!$G$6:$G$23)</f>
        <v>[0,40]</v>
      </c>
      <c r="F529" s="5">
        <f>_xlfn.XLOOKUP(C529,礼包中转!$I$6:$I$23,礼包中转!$E$6:$E$23)</f>
        <v>300</v>
      </c>
      <c r="G529" s="5" t="str">
        <f>_xlfn.XLOOKUP(C529,礼包中转!$I$6:$I$23,礼包中转!$D$6:$D$23)</f>
        <v>PushEverythingBagDesc1502</v>
      </c>
      <c r="H529" s="5" t="str">
        <f>_xlfn.XLOOKUP(C529,礼包中转!$I$6:$I$23,礼包中转!$F$6:$F$23)</f>
        <v>PushEverythingBag1502</v>
      </c>
      <c r="I529" s="5">
        <v>800</v>
      </c>
      <c r="J529" s="5">
        <f t="shared" si="87"/>
        <v>7200</v>
      </c>
      <c r="K529" s="5">
        <f>_xlfn.XLOOKUP(C529,礼包中转!$I$6:$I$23,礼包中转!$H$6:$H$23)</f>
        <v>1502</v>
      </c>
      <c r="L529" s="5" t="str">
        <f>_xlfn.XLOOKUP(C529,礼包中转!$I$6:$I$23,礼包中转!$L$6:$L$23,"[]")</f>
        <v>[{"ItemId":70002,"Num":125}]</v>
      </c>
      <c r="M529" s="26" t="str">
        <f>_xlfn.XLOOKUP(C529,礼包中转!$I$6:$I$23,礼包中转!$M$6:$M$23,"[]")</f>
        <v>[{"ItemId":50002,"Num":2400},{"ItemId":50004,"Num":200000},{"ItemId":50005,"Num":1250}]</v>
      </c>
    </row>
    <row r="530" spans="1:13" x14ac:dyDescent="0.15">
      <c r="A530" s="5">
        <f t="shared" si="85"/>
        <v>200150224</v>
      </c>
      <c r="B530" s="5">
        <f t="shared" si="86"/>
        <v>200150224</v>
      </c>
      <c r="C530" s="5" t="s">
        <v>154</v>
      </c>
      <c r="D530" s="5" t="str">
        <f>条件中转!R365</f>
        <v>{"ConditionType":20,"Param":[6,15]}</v>
      </c>
      <c r="E530" s="5" t="str">
        <f>_xlfn.XLOOKUP(C530,礼包中转!$I$6:$I$23,礼包中转!$G$6:$G$23)</f>
        <v>[0,40]</v>
      </c>
      <c r="F530" s="5">
        <f>_xlfn.XLOOKUP(C530,礼包中转!$I$6:$I$23,礼包中转!$E$6:$E$23)</f>
        <v>300</v>
      </c>
      <c r="G530" s="5" t="str">
        <f>_xlfn.XLOOKUP(C530,礼包中转!$I$6:$I$23,礼包中转!$D$6:$D$23)</f>
        <v>PushEverythingBagDesc1502</v>
      </c>
      <c r="H530" s="5" t="str">
        <f>_xlfn.XLOOKUP(C530,礼包中转!$I$6:$I$23,礼包中转!$F$6:$F$23)</f>
        <v>PushEverythingBag1502</v>
      </c>
      <c r="I530" s="5">
        <v>800</v>
      </c>
      <c r="J530" s="5">
        <f t="shared" si="87"/>
        <v>7200</v>
      </c>
      <c r="K530" s="5">
        <f>_xlfn.XLOOKUP(C530,礼包中转!$I$6:$I$23,礼包中转!$H$6:$H$23)</f>
        <v>1502</v>
      </c>
      <c r="L530" s="5" t="str">
        <f>_xlfn.XLOOKUP(C530,礼包中转!$I$6:$I$23,礼包中转!$L$6:$L$23,"[]")</f>
        <v>[{"ItemId":70002,"Num":125}]</v>
      </c>
      <c r="M530" s="26" t="str">
        <f>_xlfn.XLOOKUP(C530,礼包中转!$I$6:$I$23,礼包中转!$M$6:$M$23,"[]")</f>
        <v>[{"ItemId":50002,"Num":2400},{"ItemId":50004,"Num":200000},{"ItemId":50005,"Num":1250}]</v>
      </c>
    </row>
    <row r="531" spans="1:13" x14ac:dyDescent="0.15">
      <c r="A531" s="5">
        <f>B531</f>
        <v>200150301</v>
      </c>
      <c r="B531" s="5">
        <f>20*10000000+K531*100+1</f>
        <v>200150301</v>
      </c>
      <c r="C531" s="5" t="s">
        <v>172</v>
      </c>
      <c r="D531" s="5" t="str">
        <f>D507</f>
        <v>{"ConditionType":20,"Param":[1,1]}</v>
      </c>
      <c r="E531" s="5" t="str">
        <f>_xlfn.XLOOKUP(C531,礼包中转!$I$6:$I$23,礼包中转!$G$6:$G$23)</f>
        <v>[40,-1]</v>
      </c>
      <c r="F531" s="5">
        <f>_xlfn.XLOOKUP(C531,礼包中转!$I$6:$I$23,礼包中转!$E$6:$E$23)</f>
        <v>300</v>
      </c>
      <c r="G531" s="5" t="str">
        <f>_xlfn.XLOOKUP(C531,礼包中转!$I$6:$I$23,礼包中转!$D$6:$D$23)</f>
        <v>PushEverythingBagDesc1503</v>
      </c>
      <c r="H531" s="5" t="str">
        <f>_xlfn.XLOOKUP(C531,礼包中转!$I$6:$I$23,礼包中转!$F$6:$F$23)</f>
        <v>PushEverythingBag1503</v>
      </c>
      <c r="I531" s="5">
        <v>800</v>
      </c>
      <c r="J531" s="5">
        <f>60*60*2</f>
        <v>7200</v>
      </c>
      <c r="K531" s="5">
        <f>_xlfn.XLOOKUP(C531,礼包中转!$I$6:$I$23,礼包中转!$H$6:$H$23)</f>
        <v>1503</v>
      </c>
      <c r="L531" s="5" t="str">
        <f>_xlfn.XLOOKUP(C531,礼包中转!$I$6:$I$23,礼包中转!$L$6:$L$23,"[]")</f>
        <v>[{"ItemId":70002,"Num":250}]</v>
      </c>
      <c r="M531" s="26" t="str">
        <f>_xlfn.XLOOKUP(C531,礼包中转!$I$6:$I$23,礼包中转!$M$6:$M$23,"[]")</f>
        <v>[{"ItemId":50002,"Num":4800},{"ItemId":50004,"Num":500000},{"ItemId":50005,"Num":2500}]</v>
      </c>
    </row>
    <row r="532" spans="1:13" x14ac:dyDescent="0.15">
      <c r="A532" s="5">
        <f t="shared" si="85"/>
        <v>200150302</v>
      </c>
      <c r="B532" s="5">
        <f>B531+1</f>
        <v>200150302</v>
      </c>
      <c r="C532" s="5" t="s">
        <v>172</v>
      </c>
      <c r="D532" s="5" t="str">
        <f t="shared" ref="D532:D554" si="88">D508</f>
        <v>{"ConditionType":20,"Param":[1,5]}</v>
      </c>
      <c r="E532" s="5" t="str">
        <f>_xlfn.XLOOKUP(C532,礼包中转!$I$6:$I$23,礼包中转!$G$6:$G$23)</f>
        <v>[40,-1]</v>
      </c>
      <c r="F532" s="5">
        <f>_xlfn.XLOOKUP(C532,礼包中转!$I$6:$I$23,礼包中转!$E$6:$E$23)</f>
        <v>300</v>
      </c>
      <c r="G532" s="5" t="str">
        <f>_xlfn.XLOOKUP(C532,礼包中转!$I$6:$I$23,礼包中转!$D$6:$D$23)</f>
        <v>PushEverythingBagDesc1503</v>
      </c>
      <c r="H532" s="5" t="str">
        <f>_xlfn.XLOOKUP(C532,礼包中转!$I$6:$I$23,礼包中转!$F$6:$F$23)</f>
        <v>PushEverythingBag1503</v>
      </c>
      <c r="I532" s="5">
        <v>800</v>
      </c>
      <c r="J532" s="5">
        <f>60*60*2</f>
        <v>7200</v>
      </c>
      <c r="K532" s="5">
        <f>_xlfn.XLOOKUP(C532,礼包中转!$I$6:$I$23,礼包中转!$H$6:$H$23)</f>
        <v>1503</v>
      </c>
      <c r="L532" s="5" t="str">
        <f>_xlfn.XLOOKUP(C532,礼包中转!$I$6:$I$23,礼包中转!$L$6:$L$23,"[]")</f>
        <v>[{"ItemId":70002,"Num":250}]</v>
      </c>
      <c r="M532" s="26" t="str">
        <f>_xlfn.XLOOKUP(C532,礼包中转!$I$6:$I$23,礼包中转!$M$6:$M$23,"[]")</f>
        <v>[{"ItemId":50002,"Num":4800},{"ItemId":50004,"Num":500000},{"ItemId":50005,"Num":2500}]</v>
      </c>
    </row>
    <row r="533" spans="1:13" x14ac:dyDescent="0.15">
      <c r="A533" s="5">
        <f t="shared" si="85"/>
        <v>200150303</v>
      </c>
      <c r="B533" s="5">
        <f t="shared" ref="B533:B554" si="89">B532+1</f>
        <v>200150303</v>
      </c>
      <c r="C533" s="5" t="s">
        <v>155</v>
      </c>
      <c r="D533" s="5" t="str">
        <f t="shared" si="88"/>
        <v>{"ConditionType":20,"Param":[1,10]}</v>
      </c>
      <c r="E533" s="5" t="str">
        <f>_xlfn.XLOOKUP(C533,礼包中转!$I$6:$I$23,礼包中转!$G$6:$G$23)</f>
        <v>[40,-1]</v>
      </c>
      <c r="F533" s="5">
        <f>_xlfn.XLOOKUP(C533,礼包中转!$I$6:$I$23,礼包中转!$E$6:$E$23)</f>
        <v>300</v>
      </c>
      <c r="G533" s="5" t="str">
        <f>_xlfn.XLOOKUP(C533,礼包中转!$I$6:$I$23,礼包中转!$D$6:$D$23)</f>
        <v>PushEverythingBagDesc1503</v>
      </c>
      <c r="H533" s="5" t="str">
        <f>_xlfn.XLOOKUP(C533,礼包中转!$I$6:$I$23,礼包中转!$F$6:$F$23)</f>
        <v>PushEverythingBag1503</v>
      </c>
      <c r="I533" s="5">
        <v>800</v>
      </c>
      <c r="J533" s="5">
        <f t="shared" ref="J533:J554" si="90">60*60*2</f>
        <v>7200</v>
      </c>
      <c r="K533" s="5">
        <f>_xlfn.XLOOKUP(C533,礼包中转!$I$6:$I$23,礼包中转!$H$6:$H$23)</f>
        <v>1503</v>
      </c>
      <c r="L533" s="5" t="str">
        <f>_xlfn.XLOOKUP(C533,礼包中转!$I$6:$I$23,礼包中转!$L$6:$L$23,"[]")</f>
        <v>[{"ItemId":70002,"Num":250}]</v>
      </c>
      <c r="M533" s="26" t="str">
        <f>_xlfn.XLOOKUP(C533,礼包中转!$I$6:$I$23,礼包中转!$M$6:$M$23,"[]")</f>
        <v>[{"ItemId":50002,"Num":4800},{"ItemId":50004,"Num":500000},{"ItemId":50005,"Num":2500}]</v>
      </c>
    </row>
    <row r="534" spans="1:13" x14ac:dyDescent="0.15">
      <c r="A534" s="5">
        <f t="shared" si="85"/>
        <v>200150304</v>
      </c>
      <c r="B534" s="5">
        <f t="shared" si="89"/>
        <v>200150304</v>
      </c>
      <c r="C534" s="5" t="s">
        <v>155</v>
      </c>
      <c r="D534" s="5" t="str">
        <f t="shared" si="88"/>
        <v>{"ConditionType":20,"Param":[1,15]}</v>
      </c>
      <c r="E534" s="5" t="str">
        <f>_xlfn.XLOOKUP(C534,礼包中转!$I$6:$I$23,礼包中转!$G$6:$G$23)</f>
        <v>[40,-1]</v>
      </c>
      <c r="F534" s="5">
        <f>_xlfn.XLOOKUP(C534,礼包中转!$I$6:$I$23,礼包中转!$E$6:$E$23)</f>
        <v>300</v>
      </c>
      <c r="G534" s="5" t="str">
        <f>_xlfn.XLOOKUP(C534,礼包中转!$I$6:$I$23,礼包中转!$D$6:$D$23)</f>
        <v>PushEverythingBagDesc1503</v>
      </c>
      <c r="H534" s="5" t="str">
        <f>_xlfn.XLOOKUP(C534,礼包中转!$I$6:$I$23,礼包中转!$F$6:$F$23)</f>
        <v>PushEverythingBag1503</v>
      </c>
      <c r="I534" s="5">
        <v>800</v>
      </c>
      <c r="J534" s="5">
        <f t="shared" si="90"/>
        <v>7200</v>
      </c>
      <c r="K534" s="5">
        <f>_xlfn.XLOOKUP(C534,礼包中转!$I$6:$I$23,礼包中转!$H$6:$H$23)</f>
        <v>1503</v>
      </c>
      <c r="L534" s="5" t="str">
        <f>_xlfn.XLOOKUP(C534,礼包中转!$I$6:$I$23,礼包中转!$L$6:$L$23,"[]")</f>
        <v>[{"ItemId":70002,"Num":250}]</v>
      </c>
      <c r="M534" s="26" t="str">
        <f>_xlfn.XLOOKUP(C534,礼包中转!$I$6:$I$23,礼包中转!$M$6:$M$23,"[]")</f>
        <v>[{"ItemId":50002,"Num":4800},{"ItemId":50004,"Num":500000},{"ItemId":50005,"Num":2500}]</v>
      </c>
    </row>
    <row r="535" spans="1:13" x14ac:dyDescent="0.15">
      <c r="A535" s="5">
        <f t="shared" si="85"/>
        <v>200150305</v>
      </c>
      <c r="B535" s="5">
        <f t="shared" si="89"/>
        <v>200150305</v>
      </c>
      <c r="C535" s="5" t="s">
        <v>155</v>
      </c>
      <c r="D535" s="5" t="str">
        <f t="shared" si="88"/>
        <v>{"ConditionType":20,"Param":[2,1]}</v>
      </c>
      <c r="E535" s="5" t="str">
        <f>_xlfn.XLOOKUP(C535,礼包中转!$I$6:$I$23,礼包中转!$G$6:$G$23)</f>
        <v>[40,-1]</v>
      </c>
      <c r="F535" s="5">
        <f>_xlfn.XLOOKUP(C535,礼包中转!$I$6:$I$23,礼包中转!$E$6:$E$23)</f>
        <v>300</v>
      </c>
      <c r="G535" s="5" t="str">
        <f>_xlfn.XLOOKUP(C535,礼包中转!$I$6:$I$23,礼包中转!$D$6:$D$23)</f>
        <v>PushEverythingBagDesc1503</v>
      </c>
      <c r="H535" s="5" t="str">
        <f>_xlfn.XLOOKUP(C535,礼包中转!$I$6:$I$23,礼包中转!$F$6:$F$23)</f>
        <v>PushEverythingBag1503</v>
      </c>
      <c r="I535" s="5">
        <v>800</v>
      </c>
      <c r="J535" s="5">
        <f t="shared" si="90"/>
        <v>7200</v>
      </c>
      <c r="K535" s="5">
        <f>_xlfn.XLOOKUP(C535,礼包中转!$I$6:$I$23,礼包中转!$H$6:$H$23)</f>
        <v>1503</v>
      </c>
      <c r="L535" s="5" t="str">
        <f>_xlfn.XLOOKUP(C535,礼包中转!$I$6:$I$23,礼包中转!$L$6:$L$23,"[]")</f>
        <v>[{"ItemId":70002,"Num":250}]</v>
      </c>
      <c r="M535" s="26" t="str">
        <f>_xlfn.XLOOKUP(C535,礼包中转!$I$6:$I$23,礼包中转!$M$6:$M$23,"[]")</f>
        <v>[{"ItemId":50002,"Num":4800},{"ItemId":50004,"Num":500000},{"ItemId":50005,"Num":2500}]</v>
      </c>
    </row>
    <row r="536" spans="1:13" x14ac:dyDescent="0.15">
      <c r="A536" s="5">
        <f t="shared" si="85"/>
        <v>200150306</v>
      </c>
      <c r="B536" s="5">
        <f t="shared" si="89"/>
        <v>200150306</v>
      </c>
      <c r="C536" s="5" t="s">
        <v>155</v>
      </c>
      <c r="D536" s="5" t="str">
        <f t="shared" si="88"/>
        <v>{"ConditionType":20,"Param":[2,5]}</v>
      </c>
      <c r="E536" s="5" t="str">
        <f>_xlfn.XLOOKUP(C536,礼包中转!$I$6:$I$23,礼包中转!$G$6:$G$23)</f>
        <v>[40,-1]</v>
      </c>
      <c r="F536" s="5">
        <f>_xlfn.XLOOKUP(C536,礼包中转!$I$6:$I$23,礼包中转!$E$6:$E$23)</f>
        <v>300</v>
      </c>
      <c r="G536" s="5" t="str">
        <f>_xlfn.XLOOKUP(C536,礼包中转!$I$6:$I$23,礼包中转!$D$6:$D$23)</f>
        <v>PushEverythingBagDesc1503</v>
      </c>
      <c r="H536" s="5" t="str">
        <f>_xlfn.XLOOKUP(C536,礼包中转!$I$6:$I$23,礼包中转!$F$6:$F$23)</f>
        <v>PushEverythingBag1503</v>
      </c>
      <c r="I536" s="5">
        <v>800</v>
      </c>
      <c r="J536" s="5">
        <f t="shared" si="90"/>
        <v>7200</v>
      </c>
      <c r="K536" s="5">
        <f>_xlfn.XLOOKUP(C536,礼包中转!$I$6:$I$23,礼包中转!$H$6:$H$23)</f>
        <v>1503</v>
      </c>
      <c r="L536" s="5" t="str">
        <f>_xlfn.XLOOKUP(C536,礼包中转!$I$6:$I$23,礼包中转!$L$6:$L$23,"[]")</f>
        <v>[{"ItemId":70002,"Num":250}]</v>
      </c>
      <c r="M536" s="26" t="str">
        <f>_xlfn.XLOOKUP(C536,礼包中转!$I$6:$I$23,礼包中转!$M$6:$M$23,"[]")</f>
        <v>[{"ItemId":50002,"Num":4800},{"ItemId":50004,"Num":500000},{"ItemId":50005,"Num":2500}]</v>
      </c>
    </row>
    <row r="537" spans="1:13" x14ac:dyDescent="0.15">
      <c r="A537" s="5">
        <f t="shared" si="85"/>
        <v>200150307</v>
      </c>
      <c r="B537" s="5">
        <f t="shared" si="89"/>
        <v>200150307</v>
      </c>
      <c r="C537" s="5" t="s">
        <v>155</v>
      </c>
      <c r="D537" s="5" t="str">
        <f t="shared" si="88"/>
        <v>{"ConditionType":20,"Param":[2,10]}</v>
      </c>
      <c r="E537" s="5" t="str">
        <f>_xlfn.XLOOKUP(C537,礼包中转!$I$6:$I$23,礼包中转!$G$6:$G$23)</f>
        <v>[40,-1]</v>
      </c>
      <c r="F537" s="5">
        <f>_xlfn.XLOOKUP(C537,礼包中转!$I$6:$I$23,礼包中转!$E$6:$E$23)</f>
        <v>300</v>
      </c>
      <c r="G537" s="5" t="str">
        <f>_xlfn.XLOOKUP(C537,礼包中转!$I$6:$I$23,礼包中转!$D$6:$D$23)</f>
        <v>PushEverythingBagDesc1503</v>
      </c>
      <c r="H537" s="5" t="str">
        <f>_xlfn.XLOOKUP(C537,礼包中转!$I$6:$I$23,礼包中转!$F$6:$F$23)</f>
        <v>PushEverythingBag1503</v>
      </c>
      <c r="I537" s="5">
        <v>800</v>
      </c>
      <c r="J537" s="5">
        <f t="shared" si="90"/>
        <v>7200</v>
      </c>
      <c r="K537" s="5">
        <f>_xlfn.XLOOKUP(C537,礼包中转!$I$6:$I$23,礼包中转!$H$6:$H$23)</f>
        <v>1503</v>
      </c>
      <c r="L537" s="5" t="str">
        <f>_xlfn.XLOOKUP(C537,礼包中转!$I$6:$I$23,礼包中转!$L$6:$L$23,"[]")</f>
        <v>[{"ItemId":70002,"Num":250}]</v>
      </c>
      <c r="M537" s="26" t="str">
        <f>_xlfn.XLOOKUP(C537,礼包中转!$I$6:$I$23,礼包中转!$M$6:$M$23,"[]")</f>
        <v>[{"ItemId":50002,"Num":4800},{"ItemId":50004,"Num":500000},{"ItemId":50005,"Num":2500}]</v>
      </c>
    </row>
    <row r="538" spans="1:13" x14ac:dyDescent="0.15">
      <c r="A538" s="5">
        <f t="shared" si="85"/>
        <v>200150308</v>
      </c>
      <c r="B538" s="5">
        <f t="shared" si="89"/>
        <v>200150308</v>
      </c>
      <c r="C538" s="5" t="s">
        <v>155</v>
      </c>
      <c r="D538" s="5" t="str">
        <f t="shared" si="88"/>
        <v>{"ConditionType":20,"Param":[2,15]}</v>
      </c>
      <c r="E538" s="5" t="str">
        <f>_xlfn.XLOOKUP(C538,礼包中转!$I$6:$I$23,礼包中转!$G$6:$G$23)</f>
        <v>[40,-1]</v>
      </c>
      <c r="F538" s="5">
        <f>_xlfn.XLOOKUP(C538,礼包中转!$I$6:$I$23,礼包中转!$E$6:$E$23)</f>
        <v>300</v>
      </c>
      <c r="G538" s="5" t="str">
        <f>_xlfn.XLOOKUP(C538,礼包中转!$I$6:$I$23,礼包中转!$D$6:$D$23)</f>
        <v>PushEverythingBagDesc1503</v>
      </c>
      <c r="H538" s="5" t="str">
        <f>_xlfn.XLOOKUP(C538,礼包中转!$I$6:$I$23,礼包中转!$F$6:$F$23)</f>
        <v>PushEverythingBag1503</v>
      </c>
      <c r="I538" s="5">
        <v>800</v>
      </c>
      <c r="J538" s="5">
        <f t="shared" si="90"/>
        <v>7200</v>
      </c>
      <c r="K538" s="5">
        <f>_xlfn.XLOOKUP(C538,礼包中转!$I$6:$I$23,礼包中转!$H$6:$H$23)</f>
        <v>1503</v>
      </c>
      <c r="L538" s="5" t="str">
        <f>_xlfn.XLOOKUP(C538,礼包中转!$I$6:$I$23,礼包中转!$L$6:$L$23,"[]")</f>
        <v>[{"ItemId":70002,"Num":250}]</v>
      </c>
      <c r="M538" s="26" t="str">
        <f>_xlfn.XLOOKUP(C538,礼包中转!$I$6:$I$23,礼包中转!$M$6:$M$23,"[]")</f>
        <v>[{"ItemId":50002,"Num":4800},{"ItemId":50004,"Num":500000},{"ItemId":50005,"Num":2500}]</v>
      </c>
    </row>
    <row r="539" spans="1:13" x14ac:dyDescent="0.15">
      <c r="A539" s="5">
        <f t="shared" si="85"/>
        <v>200150309</v>
      </c>
      <c r="B539" s="5">
        <f t="shared" si="89"/>
        <v>200150309</v>
      </c>
      <c r="C539" s="5" t="s">
        <v>155</v>
      </c>
      <c r="D539" s="5" t="str">
        <f t="shared" si="88"/>
        <v>{"ConditionType":20,"Param":[3,1]}</v>
      </c>
      <c r="E539" s="5" t="str">
        <f>_xlfn.XLOOKUP(C539,礼包中转!$I$6:$I$23,礼包中转!$G$6:$G$23)</f>
        <v>[40,-1]</v>
      </c>
      <c r="F539" s="5">
        <f>_xlfn.XLOOKUP(C539,礼包中转!$I$6:$I$23,礼包中转!$E$6:$E$23)</f>
        <v>300</v>
      </c>
      <c r="G539" s="5" t="str">
        <f>_xlfn.XLOOKUP(C539,礼包中转!$I$6:$I$23,礼包中转!$D$6:$D$23)</f>
        <v>PushEverythingBagDesc1503</v>
      </c>
      <c r="H539" s="5" t="str">
        <f>_xlfn.XLOOKUP(C539,礼包中转!$I$6:$I$23,礼包中转!$F$6:$F$23)</f>
        <v>PushEverythingBag1503</v>
      </c>
      <c r="I539" s="5">
        <v>800</v>
      </c>
      <c r="J539" s="5">
        <f t="shared" si="90"/>
        <v>7200</v>
      </c>
      <c r="K539" s="5">
        <f>_xlfn.XLOOKUP(C539,礼包中转!$I$6:$I$23,礼包中转!$H$6:$H$23)</f>
        <v>1503</v>
      </c>
      <c r="L539" s="5" t="str">
        <f>_xlfn.XLOOKUP(C539,礼包中转!$I$6:$I$23,礼包中转!$L$6:$L$23,"[]")</f>
        <v>[{"ItemId":70002,"Num":250}]</v>
      </c>
      <c r="M539" s="26" t="str">
        <f>_xlfn.XLOOKUP(C539,礼包中转!$I$6:$I$23,礼包中转!$M$6:$M$23,"[]")</f>
        <v>[{"ItemId":50002,"Num":4800},{"ItemId":50004,"Num":500000},{"ItemId":50005,"Num":2500}]</v>
      </c>
    </row>
    <row r="540" spans="1:13" x14ac:dyDescent="0.15">
      <c r="A540" s="5">
        <f t="shared" si="85"/>
        <v>200150310</v>
      </c>
      <c r="B540" s="5">
        <f t="shared" si="89"/>
        <v>200150310</v>
      </c>
      <c r="C540" s="5" t="s">
        <v>155</v>
      </c>
      <c r="D540" s="5" t="str">
        <f t="shared" si="88"/>
        <v>{"ConditionType":20,"Param":[3,5]}</v>
      </c>
      <c r="E540" s="5" t="str">
        <f>_xlfn.XLOOKUP(C540,礼包中转!$I$6:$I$23,礼包中转!$G$6:$G$23)</f>
        <v>[40,-1]</v>
      </c>
      <c r="F540" s="5">
        <f>_xlfn.XLOOKUP(C540,礼包中转!$I$6:$I$23,礼包中转!$E$6:$E$23)</f>
        <v>300</v>
      </c>
      <c r="G540" s="5" t="str">
        <f>_xlfn.XLOOKUP(C540,礼包中转!$I$6:$I$23,礼包中转!$D$6:$D$23)</f>
        <v>PushEverythingBagDesc1503</v>
      </c>
      <c r="H540" s="5" t="str">
        <f>_xlfn.XLOOKUP(C540,礼包中转!$I$6:$I$23,礼包中转!$F$6:$F$23)</f>
        <v>PushEverythingBag1503</v>
      </c>
      <c r="I540" s="5">
        <v>800</v>
      </c>
      <c r="J540" s="5">
        <f t="shared" si="90"/>
        <v>7200</v>
      </c>
      <c r="K540" s="5">
        <f>_xlfn.XLOOKUP(C540,礼包中转!$I$6:$I$23,礼包中转!$H$6:$H$23)</f>
        <v>1503</v>
      </c>
      <c r="L540" s="5" t="str">
        <f>_xlfn.XLOOKUP(C540,礼包中转!$I$6:$I$23,礼包中转!$L$6:$L$23,"[]")</f>
        <v>[{"ItemId":70002,"Num":250}]</v>
      </c>
      <c r="M540" s="26" t="str">
        <f>_xlfn.XLOOKUP(C540,礼包中转!$I$6:$I$23,礼包中转!$M$6:$M$23,"[]")</f>
        <v>[{"ItemId":50002,"Num":4800},{"ItemId":50004,"Num":500000},{"ItemId":50005,"Num":2500}]</v>
      </c>
    </row>
    <row r="541" spans="1:13" x14ac:dyDescent="0.15">
      <c r="A541" s="5">
        <f t="shared" si="85"/>
        <v>200150311</v>
      </c>
      <c r="B541" s="5">
        <f t="shared" si="89"/>
        <v>200150311</v>
      </c>
      <c r="C541" s="5" t="s">
        <v>155</v>
      </c>
      <c r="D541" s="5" t="str">
        <f t="shared" si="88"/>
        <v>{"ConditionType":20,"Param":[3,10]}</v>
      </c>
      <c r="E541" s="5" t="str">
        <f>_xlfn.XLOOKUP(C541,礼包中转!$I$6:$I$23,礼包中转!$G$6:$G$23)</f>
        <v>[40,-1]</v>
      </c>
      <c r="F541" s="5">
        <f>_xlfn.XLOOKUP(C541,礼包中转!$I$6:$I$23,礼包中转!$E$6:$E$23)</f>
        <v>300</v>
      </c>
      <c r="G541" s="5" t="str">
        <f>_xlfn.XLOOKUP(C541,礼包中转!$I$6:$I$23,礼包中转!$D$6:$D$23)</f>
        <v>PushEverythingBagDesc1503</v>
      </c>
      <c r="H541" s="5" t="str">
        <f>_xlfn.XLOOKUP(C541,礼包中转!$I$6:$I$23,礼包中转!$F$6:$F$23)</f>
        <v>PushEverythingBag1503</v>
      </c>
      <c r="I541" s="5">
        <v>800</v>
      </c>
      <c r="J541" s="5">
        <f t="shared" si="90"/>
        <v>7200</v>
      </c>
      <c r="K541" s="5">
        <f>_xlfn.XLOOKUP(C541,礼包中转!$I$6:$I$23,礼包中转!$H$6:$H$23)</f>
        <v>1503</v>
      </c>
      <c r="L541" s="5" t="str">
        <f>_xlfn.XLOOKUP(C541,礼包中转!$I$6:$I$23,礼包中转!$L$6:$L$23,"[]")</f>
        <v>[{"ItemId":70002,"Num":250}]</v>
      </c>
      <c r="M541" s="26" t="str">
        <f>_xlfn.XLOOKUP(C541,礼包中转!$I$6:$I$23,礼包中转!$M$6:$M$23,"[]")</f>
        <v>[{"ItemId":50002,"Num":4800},{"ItemId":50004,"Num":500000},{"ItemId":50005,"Num":2500}]</v>
      </c>
    </row>
    <row r="542" spans="1:13" x14ac:dyDescent="0.15">
      <c r="A542" s="5">
        <f t="shared" si="85"/>
        <v>200150312</v>
      </c>
      <c r="B542" s="5">
        <f t="shared" si="89"/>
        <v>200150312</v>
      </c>
      <c r="C542" s="5" t="s">
        <v>155</v>
      </c>
      <c r="D542" s="5" t="str">
        <f t="shared" si="88"/>
        <v>{"ConditionType":20,"Param":[3,15]}</v>
      </c>
      <c r="E542" s="5" t="str">
        <f>_xlfn.XLOOKUP(C542,礼包中转!$I$6:$I$23,礼包中转!$G$6:$G$23)</f>
        <v>[40,-1]</v>
      </c>
      <c r="F542" s="5">
        <f>_xlfn.XLOOKUP(C542,礼包中转!$I$6:$I$23,礼包中转!$E$6:$E$23)</f>
        <v>300</v>
      </c>
      <c r="G542" s="5" t="str">
        <f>_xlfn.XLOOKUP(C542,礼包中转!$I$6:$I$23,礼包中转!$D$6:$D$23)</f>
        <v>PushEverythingBagDesc1503</v>
      </c>
      <c r="H542" s="5" t="str">
        <f>_xlfn.XLOOKUP(C542,礼包中转!$I$6:$I$23,礼包中转!$F$6:$F$23)</f>
        <v>PushEverythingBag1503</v>
      </c>
      <c r="I542" s="5">
        <v>800</v>
      </c>
      <c r="J542" s="5">
        <f t="shared" si="90"/>
        <v>7200</v>
      </c>
      <c r="K542" s="5">
        <f>_xlfn.XLOOKUP(C542,礼包中转!$I$6:$I$23,礼包中转!$H$6:$H$23)</f>
        <v>1503</v>
      </c>
      <c r="L542" s="5" t="str">
        <f>_xlfn.XLOOKUP(C542,礼包中转!$I$6:$I$23,礼包中转!$L$6:$L$23,"[]")</f>
        <v>[{"ItemId":70002,"Num":250}]</v>
      </c>
      <c r="M542" s="26" t="str">
        <f>_xlfn.XLOOKUP(C542,礼包中转!$I$6:$I$23,礼包中转!$M$6:$M$23,"[]")</f>
        <v>[{"ItemId":50002,"Num":4800},{"ItemId":50004,"Num":500000},{"ItemId":50005,"Num":2500}]</v>
      </c>
    </row>
    <row r="543" spans="1:13" x14ac:dyDescent="0.15">
      <c r="A543" s="5">
        <f t="shared" si="85"/>
        <v>200150313</v>
      </c>
      <c r="B543" s="5">
        <f t="shared" si="89"/>
        <v>200150313</v>
      </c>
      <c r="C543" s="5" t="s">
        <v>155</v>
      </c>
      <c r="D543" s="5" t="str">
        <f t="shared" si="88"/>
        <v>{"ConditionType":20,"Param":[4,1]}</v>
      </c>
      <c r="E543" s="5" t="str">
        <f>_xlfn.XLOOKUP(C543,礼包中转!$I$6:$I$23,礼包中转!$G$6:$G$23)</f>
        <v>[40,-1]</v>
      </c>
      <c r="F543" s="5">
        <f>_xlfn.XLOOKUP(C543,礼包中转!$I$6:$I$23,礼包中转!$E$6:$E$23)</f>
        <v>300</v>
      </c>
      <c r="G543" s="5" t="str">
        <f>_xlfn.XLOOKUP(C543,礼包中转!$I$6:$I$23,礼包中转!$D$6:$D$23)</f>
        <v>PushEverythingBagDesc1503</v>
      </c>
      <c r="H543" s="5" t="str">
        <f>_xlfn.XLOOKUP(C543,礼包中转!$I$6:$I$23,礼包中转!$F$6:$F$23)</f>
        <v>PushEverythingBag1503</v>
      </c>
      <c r="I543" s="5">
        <v>800</v>
      </c>
      <c r="J543" s="5">
        <f t="shared" si="90"/>
        <v>7200</v>
      </c>
      <c r="K543" s="5">
        <f>_xlfn.XLOOKUP(C543,礼包中转!$I$6:$I$23,礼包中转!$H$6:$H$23)</f>
        <v>1503</v>
      </c>
      <c r="L543" s="5" t="str">
        <f>_xlfn.XLOOKUP(C543,礼包中转!$I$6:$I$23,礼包中转!$L$6:$L$23,"[]")</f>
        <v>[{"ItemId":70002,"Num":250}]</v>
      </c>
      <c r="M543" s="26" t="str">
        <f>_xlfn.XLOOKUP(C543,礼包中转!$I$6:$I$23,礼包中转!$M$6:$M$23,"[]")</f>
        <v>[{"ItemId":50002,"Num":4800},{"ItemId":50004,"Num":500000},{"ItemId":50005,"Num":2500}]</v>
      </c>
    </row>
    <row r="544" spans="1:13" x14ac:dyDescent="0.15">
      <c r="A544" s="5">
        <f t="shared" si="85"/>
        <v>200150314</v>
      </c>
      <c r="B544" s="5">
        <f t="shared" si="89"/>
        <v>200150314</v>
      </c>
      <c r="C544" s="5" t="s">
        <v>155</v>
      </c>
      <c r="D544" s="5" t="str">
        <f t="shared" si="88"/>
        <v>{"ConditionType":20,"Param":[4,5]}</v>
      </c>
      <c r="E544" s="5" t="str">
        <f>_xlfn.XLOOKUP(C544,礼包中转!$I$6:$I$23,礼包中转!$G$6:$G$23)</f>
        <v>[40,-1]</v>
      </c>
      <c r="F544" s="5">
        <f>_xlfn.XLOOKUP(C544,礼包中转!$I$6:$I$23,礼包中转!$E$6:$E$23)</f>
        <v>300</v>
      </c>
      <c r="G544" s="5" t="str">
        <f>_xlfn.XLOOKUP(C544,礼包中转!$I$6:$I$23,礼包中转!$D$6:$D$23)</f>
        <v>PushEverythingBagDesc1503</v>
      </c>
      <c r="H544" s="5" t="str">
        <f>_xlfn.XLOOKUP(C544,礼包中转!$I$6:$I$23,礼包中转!$F$6:$F$23)</f>
        <v>PushEverythingBag1503</v>
      </c>
      <c r="I544" s="5">
        <v>800</v>
      </c>
      <c r="J544" s="5">
        <f t="shared" si="90"/>
        <v>7200</v>
      </c>
      <c r="K544" s="5">
        <f>_xlfn.XLOOKUP(C544,礼包中转!$I$6:$I$23,礼包中转!$H$6:$H$23)</f>
        <v>1503</v>
      </c>
      <c r="L544" s="5" t="str">
        <f>_xlfn.XLOOKUP(C544,礼包中转!$I$6:$I$23,礼包中转!$L$6:$L$23,"[]")</f>
        <v>[{"ItemId":70002,"Num":250}]</v>
      </c>
      <c r="M544" s="26" t="str">
        <f>_xlfn.XLOOKUP(C544,礼包中转!$I$6:$I$23,礼包中转!$M$6:$M$23,"[]")</f>
        <v>[{"ItemId":50002,"Num":4800},{"ItemId":50004,"Num":500000},{"ItemId":50005,"Num":2500}]</v>
      </c>
    </row>
    <row r="545" spans="1:13" x14ac:dyDescent="0.15">
      <c r="A545" s="5">
        <f t="shared" si="85"/>
        <v>200150315</v>
      </c>
      <c r="B545" s="5">
        <f t="shared" si="89"/>
        <v>200150315</v>
      </c>
      <c r="C545" s="5" t="s">
        <v>155</v>
      </c>
      <c r="D545" s="5" t="str">
        <f t="shared" si="88"/>
        <v>{"ConditionType":20,"Param":[4,10]}</v>
      </c>
      <c r="E545" s="5" t="str">
        <f>_xlfn.XLOOKUP(C545,礼包中转!$I$6:$I$23,礼包中转!$G$6:$G$23)</f>
        <v>[40,-1]</v>
      </c>
      <c r="F545" s="5">
        <f>_xlfn.XLOOKUP(C545,礼包中转!$I$6:$I$23,礼包中转!$E$6:$E$23)</f>
        <v>300</v>
      </c>
      <c r="G545" s="5" t="str">
        <f>_xlfn.XLOOKUP(C545,礼包中转!$I$6:$I$23,礼包中转!$D$6:$D$23)</f>
        <v>PushEverythingBagDesc1503</v>
      </c>
      <c r="H545" s="5" t="str">
        <f>_xlfn.XLOOKUP(C545,礼包中转!$I$6:$I$23,礼包中转!$F$6:$F$23)</f>
        <v>PushEverythingBag1503</v>
      </c>
      <c r="I545" s="5">
        <v>800</v>
      </c>
      <c r="J545" s="5">
        <f t="shared" si="90"/>
        <v>7200</v>
      </c>
      <c r="K545" s="5">
        <f>_xlfn.XLOOKUP(C545,礼包中转!$I$6:$I$23,礼包中转!$H$6:$H$23)</f>
        <v>1503</v>
      </c>
      <c r="L545" s="5" t="str">
        <f>_xlfn.XLOOKUP(C545,礼包中转!$I$6:$I$23,礼包中转!$L$6:$L$23,"[]")</f>
        <v>[{"ItemId":70002,"Num":250}]</v>
      </c>
      <c r="M545" s="26" t="str">
        <f>_xlfn.XLOOKUP(C545,礼包中转!$I$6:$I$23,礼包中转!$M$6:$M$23,"[]")</f>
        <v>[{"ItemId":50002,"Num":4800},{"ItemId":50004,"Num":500000},{"ItemId":50005,"Num":2500}]</v>
      </c>
    </row>
    <row r="546" spans="1:13" x14ac:dyDescent="0.15">
      <c r="A546" s="5">
        <f t="shared" si="85"/>
        <v>200150316</v>
      </c>
      <c r="B546" s="5">
        <f t="shared" si="89"/>
        <v>200150316</v>
      </c>
      <c r="C546" s="5" t="s">
        <v>155</v>
      </c>
      <c r="D546" s="5" t="str">
        <f t="shared" si="88"/>
        <v>{"ConditionType":20,"Param":[4,15]}</v>
      </c>
      <c r="E546" s="5" t="str">
        <f>_xlfn.XLOOKUP(C546,礼包中转!$I$6:$I$23,礼包中转!$G$6:$G$23)</f>
        <v>[40,-1]</v>
      </c>
      <c r="F546" s="5">
        <f>_xlfn.XLOOKUP(C546,礼包中转!$I$6:$I$23,礼包中转!$E$6:$E$23)</f>
        <v>300</v>
      </c>
      <c r="G546" s="5" t="str">
        <f>_xlfn.XLOOKUP(C546,礼包中转!$I$6:$I$23,礼包中转!$D$6:$D$23)</f>
        <v>PushEverythingBagDesc1503</v>
      </c>
      <c r="H546" s="5" t="str">
        <f>_xlfn.XLOOKUP(C546,礼包中转!$I$6:$I$23,礼包中转!$F$6:$F$23)</f>
        <v>PushEverythingBag1503</v>
      </c>
      <c r="I546" s="5">
        <v>800</v>
      </c>
      <c r="J546" s="5">
        <f t="shared" si="90"/>
        <v>7200</v>
      </c>
      <c r="K546" s="5">
        <f>_xlfn.XLOOKUP(C546,礼包中转!$I$6:$I$23,礼包中转!$H$6:$H$23)</f>
        <v>1503</v>
      </c>
      <c r="L546" s="5" t="str">
        <f>_xlfn.XLOOKUP(C546,礼包中转!$I$6:$I$23,礼包中转!$L$6:$L$23,"[]")</f>
        <v>[{"ItemId":70002,"Num":250}]</v>
      </c>
      <c r="M546" s="26" t="str">
        <f>_xlfn.XLOOKUP(C546,礼包中转!$I$6:$I$23,礼包中转!$M$6:$M$23,"[]")</f>
        <v>[{"ItemId":50002,"Num":4800},{"ItemId":50004,"Num":500000},{"ItemId":50005,"Num":2500}]</v>
      </c>
    </row>
    <row r="547" spans="1:13" x14ac:dyDescent="0.15">
      <c r="A547" s="5">
        <f t="shared" si="85"/>
        <v>200150317</v>
      </c>
      <c r="B547" s="5">
        <f t="shared" si="89"/>
        <v>200150317</v>
      </c>
      <c r="C547" s="5" t="s">
        <v>155</v>
      </c>
      <c r="D547" s="5" t="str">
        <f t="shared" si="88"/>
        <v>{"ConditionType":20,"Param":[5,1]}</v>
      </c>
      <c r="E547" s="5" t="str">
        <f>_xlfn.XLOOKUP(C547,礼包中转!$I$6:$I$23,礼包中转!$G$6:$G$23)</f>
        <v>[40,-1]</v>
      </c>
      <c r="F547" s="5">
        <f>_xlfn.XLOOKUP(C547,礼包中转!$I$6:$I$23,礼包中转!$E$6:$E$23)</f>
        <v>300</v>
      </c>
      <c r="G547" s="5" t="str">
        <f>_xlfn.XLOOKUP(C547,礼包中转!$I$6:$I$23,礼包中转!$D$6:$D$23)</f>
        <v>PushEverythingBagDesc1503</v>
      </c>
      <c r="H547" s="5" t="str">
        <f>_xlfn.XLOOKUP(C547,礼包中转!$I$6:$I$23,礼包中转!$F$6:$F$23)</f>
        <v>PushEverythingBag1503</v>
      </c>
      <c r="I547" s="5">
        <v>800</v>
      </c>
      <c r="J547" s="5">
        <f t="shared" si="90"/>
        <v>7200</v>
      </c>
      <c r="K547" s="5">
        <f>_xlfn.XLOOKUP(C547,礼包中转!$I$6:$I$23,礼包中转!$H$6:$H$23)</f>
        <v>1503</v>
      </c>
      <c r="L547" s="5" t="str">
        <f>_xlfn.XLOOKUP(C547,礼包中转!$I$6:$I$23,礼包中转!$L$6:$L$23,"[]")</f>
        <v>[{"ItemId":70002,"Num":250}]</v>
      </c>
      <c r="M547" s="26" t="str">
        <f>_xlfn.XLOOKUP(C547,礼包中转!$I$6:$I$23,礼包中转!$M$6:$M$23,"[]")</f>
        <v>[{"ItemId":50002,"Num":4800},{"ItemId":50004,"Num":500000},{"ItemId":50005,"Num":2500}]</v>
      </c>
    </row>
    <row r="548" spans="1:13" x14ac:dyDescent="0.15">
      <c r="A548" s="5">
        <f t="shared" si="85"/>
        <v>200150318</v>
      </c>
      <c r="B548" s="5">
        <f t="shared" si="89"/>
        <v>200150318</v>
      </c>
      <c r="C548" s="5" t="s">
        <v>155</v>
      </c>
      <c r="D548" s="5" t="str">
        <f t="shared" si="88"/>
        <v>{"ConditionType":20,"Param":[5,5]}</v>
      </c>
      <c r="E548" s="5" t="str">
        <f>_xlfn.XLOOKUP(C548,礼包中转!$I$6:$I$23,礼包中转!$G$6:$G$23)</f>
        <v>[40,-1]</v>
      </c>
      <c r="F548" s="5">
        <f>_xlfn.XLOOKUP(C548,礼包中转!$I$6:$I$23,礼包中转!$E$6:$E$23)</f>
        <v>300</v>
      </c>
      <c r="G548" s="5" t="str">
        <f>_xlfn.XLOOKUP(C548,礼包中转!$I$6:$I$23,礼包中转!$D$6:$D$23)</f>
        <v>PushEverythingBagDesc1503</v>
      </c>
      <c r="H548" s="5" t="str">
        <f>_xlfn.XLOOKUP(C548,礼包中转!$I$6:$I$23,礼包中转!$F$6:$F$23)</f>
        <v>PushEverythingBag1503</v>
      </c>
      <c r="I548" s="5">
        <v>800</v>
      </c>
      <c r="J548" s="5">
        <f t="shared" si="90"/>
        <v>7200</v>
      </c>
      <c r="K548" s="5">
        <f>_xlfn.XLOOKUP(C548,礼包中转!$I$6:$I$23,礼包中转!$H$6:$H$23)</f>
        <v>1503</v>
      </c>
      <c r="L548" s="5" t="str">
        <f>_xlfn.XLOOKUP(C548,礼包中转!$I$6:$I$23,礼包中转!$L$6:$L$23,"[]")</f>
        <v>[{"ItemId":70002,"Num":250}]</v>
      </c>
      <c r="M548" s="26" t="str">
        <f>_xlfn.XLOOKUP(C548,礼包中转!$I$6:$I$23,礼包中转!$M$6:$M$23,"[]")</f>
        <v>[{"ItemId":50002,"Num":4800},{"ItemId":50004,"Num":500000},{"ItemId":50005,"Num":2500}]</v>
      </c>
    </row>
    <row r="549" spans="1:13" x14ac:dyDescent="0.15">
      <c r="A549" s="5">
        <f t="shared" si="85"/>
        <v>200150319</v>
      </c>
      <c r="B549" s="5">
        <f t="shared" si="89"/>
        <v>200150319</v>
      </c>
      <c r="C549" s="5" t="s">
        <v>155</v>
      </c>
      <c r="D549" s="5" t="str">
        <f t="shared" si="88"/>
        <v>{"ConditionType":20,"Param":[5,10]}</v>
      </c>
      <c r="E549" s="5" t="str">
        <f>_xlfn.XLOOKUP(C549,礼包中转!$I$6:$I$23,礼包中转!$G$6:$G$23)</f>
        <v>[40,-1]</v>
      </c>
      <c r="F549" s="5">
        <f>_xlfn.XLOOKUP(C549,礼包中转!$I$6:$I$23,礼包中转!$E$6:$E$23)</f>
        <v>300</v>
      </c>
      <c r="G549" s="5" t="str">
        <f>_xlfn.XLOOKUP(C549,礼包中转!$I$6:$I$23,礼包中转!$D$6:$D$23)</f>
        <v>PushEverythingBagDesc1503</v>
      </c>
      <c r="H549" s="5" t="str">
        <f>_xlfn.XLOOKUP(C549,礼包中转!$I$6:$I$23,礼包中转!$F$6:$F$23)</f>
        <v>PushEverythingBag1503</v>
      </c>
      <c r="I549" s="5">
        <v>800</v>
      </c>
      <c r="J549" s="5">
        <f t="shared" si="90"/>
        <v>7200</v>
      </c>
      <c r="K549" s="5">
        <f>_xlfn.XLOOKUP(C549,礼包中转!$I$6:$I$23,礼包中转!$H$6:$H$23)</f>
        <v>1503</v>
      </c>
      <c r="L549" s="5" t="str">
        <f>_xlfn.XLOOKUP(C549,礼包中转!$I$6:$I$23,礼包中转!$L$6:$L$23,"[]")</f>
        <v>[{"ItemId":70002,"Num":250}]</v>
      </c>
      <c r="M549" s="26" t="str">
        <f>_xlfn.XLOOKUP(C549,礼包中转!$I$6:$I$23,礼包中转!$M$6:$M$23,"[]")</f>
        <v>[{"ItemId":50002,"Num":4800},{"ItemId":50004,"Num":500000},{"ItemId":50005,"Num":2500}]</v>
      </c>
    </row>
    <row r="550" spans="1:13" x14ac:dyDescent="0.15">
      <c r="A550" s="5">
        <f t="shared" si="85"/>
        <v>200150320</v>
      </c>
      <c r="B550" s="5">
        <f t="shared" si="89"/>
        <v>200150320</v>
      </c>
      <c r="C550" s="5" t="s">
        <v>155</v>
      </c>
      <c r="D550" s="5" t="str">
        <f t="shared" si="88"/>
        <v>{"ConditionType":20,"Param":[5,15]}</v>
      </c>
      <c r="E550" s="5" t="str">
        <f>_xlfn.XLOOKUP(C550,礼包中转!$I$6:$I$23,礼包中转!$G$6:$G$23)</f>
        <v>[40,-1]</v>
      </c>
      <c r="F550" s="5">
        <f>_xlfn.XLOOKUP(C550,礼包中转!$I$6:$I$23,礼包中转!$E$6:$E$23)</f>
        <v>300</v>
      </c>
      <c r="G550" s="5" t="str">
        <f>_xlfn.XLOOKUP(C550,礼包中转!$I$6:$I$23,礼包中转!$D$6:$D$23)</f>
        <v>PushEverythingBagDesc1503</v>
      </c>
      <c r="H550" s="5" t="str">
        <f>_xlfn.XLOOKUP(C550,礼包中转!$I$6:$I$23,礼包中转!$F$6:$F$23)</f>
        <v>PushEverythingBag1503</v>
      </c>
      <c r="I550" s="5">
        <v>800</v>
      </c>
      <c r="J550" s="5">
        <f t="shared" si="90"/>
        <v>7200</v>
      </c>
      <c r="K550" s="5">
        <f>_xlfn.XLOOKUP(C550,礼包中转!$I$6:$I$23,礼包中转!$H$6:$H$23)</f>
        <v>1503</v>
      </c>
      <c r="L550" s="5" t="str">
        <f>_xlfn.XLOOKUP(C550,礼包中转!$I$6:$I$23,礼包中转!$L$6:$L$23,"[]")</f>
        <v>[{"ItemId":70002,"Num":250}]</v>
      </c>
      <c r="M550" s="26" t="str">
        <f>_xlfn.XLOOKUP(C550,礼包中转!$I$6:$I$23,礼包中转!$M$6:$M$23,"[]")</f>
        <v>[{"ItemId":50002,"Num":4800},{"ItemId":50004,"Num":500000},{"ItemId":50005,"Num":2500}]</v>
      </c>
    </row>
    <row r="551" spans="1:13" x14ac:dyDescent="0.15">
      <c r="A551" s="5">
        <f t="shared" si="85"/>
        <v>200150321</v>
      </c>
      <c r="B551" s="5">
        <f t="shared" si="89"/>
        <v>200150321</v>
      </c>
      <c r="C551" s="5" t="s">
        <v>155</v>
      </c>
      <c r="D551" s="5" t="str">
        <f t="shared" si="88"/>
        <v>{"ConditionType":20,"Param":[6,1]}</v>
      </c>
      <c r="E551" s="5" t="str">
        <f>_xlfn.XLOOKUP(C551,礼包中转!$I$6:$I$23,礼包中转!$G$6:$G$23)</f>
        <v>[40,-1]</v>
      </c>
      <c r="F551" s="5">
        <f>_xlfn.XLOOKUP(C551,礼包中转!$I$6:$I$23,礼包中转!$E$6:$E$23)</f>
        <v>300</v>
      </c>
      <c r="G551" s="5" t="str">
        <f>_xlfn.XLOOKUP(C551,礼包中转!$I$6:$I$23,礼包中转!$D$6:$D$23)</f>
        <v>PushEverythingBagDesc1503</v>
      </c>
      <c r="H551" s="5" t="str">
        <f>_xlfn.XLOOKUP(C551,礼包中转!$I$6:$I$23,礼包中转!$F$6:$F$23)</f>
        <v>PushEverythingBag1503</v>
      </c>
      <c r="I551" s="5">
        <v>800</v>
      </c>
      <c r="J551" s="5">
        <f t="shared" si="90"/>
        <v>7200</v>
      </c>
      <c r="K551" s="5">
        <f>_xlfn.XLOOKUP(C551,礼包中转!$I$6:$I$23,礼包中转!$H$6:$H$23)</f>
        <v>1503</v>
      </c>
      <c r="L551" s="5" t="str">
        <f>_xlfn.XLOOKUP(C551,礼包中转!$I$6:$I$23,礼包中转!$L$6:$L$23,"[]")</f>
        <v>[{"ItemId":70002,"Num":250}]</v>
      </c>
      <c r="M551" s="26" t="str">
        <f>_xlfn.XLOOKUP(C551,礼包中转!$I$6:$I$23,礼包中转!$M$6:$M$23,"[]")</f>
        <v>[{"ItemId":50002,"Num":4800},{"ItemId":50004,"Num":500000},{"ItemId":50005,"Num":2500}]</v>
      </c>
    </row>
    <row r="552" spans="1:13" x14ac:dyDescent="0.15">
      <c r="A552" s="5">
        <f t="shared" si="85"/>
        <v>200150322</v>
      </c>
      <c r="B552" s="5">
        <f t="shared" si="89"/>
        <v>200150322</v>
      </c>
      <c r="C552" s="5" t="s">
        <v>155</v>
      </c>
      <c r="D552" s="5" t="str">
        <f t="shared" si="88"/>
        <v>{"ConditionType":20,"Param":[6,5]}</v>
      </c>
      <c r="E552" s="5" t="str">
        <f>_xlfn.XLOOKUP(C552,礼包中转!$I$6:$I$23,礼包中转!$G$6:$G$23)</f>
        <v>[40,-1]</v>
      </c>
      <c r="F552" s="5">
        <f>_xlfn.XLOOKUP(C552,礼包中转!$I$6:$I$23,礼包中转!$E$6:$E$23)</f>
        <v>300</v>
      </c>
      <c r="G552" s="5" t="str">
        <f>_xlfn.XLOOKUP(C552,礼包中转!$I$6:$I$23,礼包中转!$D$6:$D$23)</f>
        <v>PushEverythingBagDesc1503</v>
      </c>
      <c r="H552" s="5" t="str">
        <f>_xlfn.XLOOKUP(C552,礼包中转!$I$6:$I$23,礼包中转!$F$6:$F$23)</f>
        <v>PushEverythingBag1503</v>
      </c>
      <c r="I552" s="5">
        <v>800</v>
      </c>
      <c r="J552" s="5">
        <f t="shared" si="90"/>
        <v>7200</v>
      </c>
      <c r="K552" s="5">
        <f>_xlfn.XLOOKUP(C552,礼包中转!$I$6:$I$23,礼包中转!$H$6:$H$23)</f>
        <v>1503</v>
      </c>
      <c r="L552" s="5" t="str">
        <f>_xlfn.XLOOKUP(C552,礼包中转!$I$6:$I$23,礼包中转!$L$6:$L$23,"[]")</f>
        <v>[{"ItemId":70002,"Num":250}]</v>
      </c>
      <c r="M552" s="26" t="str">
        <f>_xlfn.XLOOKUP(C552,礼包中转!$I$6:$I$23,礼包中转!$M$6:$M$23,"[]")</f>
        <v>[{"ItemId":50002,"Num":4800},{"ItemId":50004,"Num":500000},{"ItemId":50005,"Num":2500}]</v>
      </c>
    </row>
    <row r="553" spans="1:13" x14ac:dyDescent="0.15">
      <c r="A553" s="5">
        <f t="shared" si="85"/>
        <v>200150323</v>
      </c>
      <c r="B553" s="5">
        <f t="shared" si="89"/>
        <v>200150323</v>
      </c>
      <c r="C553" s="5" t="s">
        <v>155</v>
      </c>
      <c r="D553" s="5" t="str">
        <f t="shared" si="88"/>
        <v>{"ConditionType":20,"Param":[6,10]}</v>
      </c>
      <c r="E553" s="5" t="str">
        <f>_xlfn.XLOOKUP(C553,礼包中转!$I$6:$I$23,礼包中转!$G$6:$G$23)</f>
        <v>[40,-1]</v>
      </c>
      <c r="F553" s="5">
        <f>_xlfn.XLOOKUP(C553,礼包中转!$I$6:$I$23,礼包中转!$E$6:$E$23)</f>
        <v>300</v>
      </c>
      <c r="G553" s="5" t="str">
        <f>_xlfn.XLOOKUP(C553,礼包中转!$I$6:$I$23,礼包中转!$D$6:$D$23)</f>
        <v>PushEverythingBagDesc1503</v>
      </c>
      <c r="H553" s="5" t="str">
        <f>_xlfn.XLOOKUP(C553,礼包中转!$I$6:$I$23,礼包中转!$F$6:$F$23)</f>
        <v>PushEverythingBag1503</v>
      </c>
      <c r="I553" s="5">
        <v>800</v>
      </c>
      <c r="J553" s="5">
        <f t="shared" si="90"/>
        <v>7200</v>
      </c>
      <c r="K553" s="5">
        <f>_xlfn.XLOOKUP(C553,礼包中转!$I$6:$I$23,礼包中转!$H$6:$H$23)</f>
        <v>1503</v>
      </c>
      <c r="L553" s="5" t="str">
        <f>_xlfn.XLOOKUP(C553,礼包中转!$I$6:$I$23,礼包中转!$L$6:$L$23,"[]")</f>
        <v>[{"ItemId":70002,"Num":250}]</v>
      </c>
      <c r="M553" s="26" t="str">
        <f>_xlfn.XLOOKUP(C553,礼包中转!$I$6:$I$23,礼包中转!$M$6:$M$23,"[]")</f>
        <v>[{"ItemId":50002,"Num":4800},{"ItemId":50004,"Num":500000},{"ItemId":50005,"Num":2500}]</v>
      </c>
    </row>
    <row r="554" spans="1:13" x14ac:dyDescent="0.15">
      <c r="A554" s="5">
        <f t="shared" si="85"/>
        <v>200150324</v>
      </c>
      <c r="B554" s="5">
        <f t="shared" si="89"/>
        <v>200150324</v>
      </c>
      <c r="C554" s="5" t="s">
        <v>155</v>
      </c>
      <c r="D554" s="5" t="str">
        <f t="shared" si="88"/>
        <v>{"ConditionType":20,"Param":[6,15]}</v>
      </c>
      <c r="E554" s="5" t="str">
        <f>_xlfn.XLOOKUP(C554,礼包中转!$I$6:$I$23,礼包中转!$G$6:$G$23)</f>
        <v>[40,-1]</v>
      </c>
      <c r="F554" s="5">
        <f>_xlfn.XLOOKUP(C554,礼包中转!$I$6:$I$23,礼包中转!$E$6:$E$23)</f>
        <v>300</v>
      </c>
      <c r="G554" s="5" t="str">
        <f>_xlfn.XLOOKUP(C554,礼包中转!$I$6:$I$23,礼包中转!$D$6:$D$23)</f>
        <v>PushEverythingBagDesc1503</v>
      </c>
      <c r="H554" s="5" t="str">
        <f>_xlfn.XLOOKUP(C554,礼包中转!$I$6:$I$23,礼包中转!$F$6:$F$23)</f>
        <v>PushEverythingBag1503</v>
      </c>
      <c r="I554" s="5">
        <v>800</v>
      </c>
      <c r="J554" s="5">
        <f t="shared" si="90"/>
        <v>7200</v>
      </c>
      <c r="K554" s="5">
        <f>_xlfn.XLOOKUP(C554,礼包中转!$I$6:$I$23,礼包中转!$H$6:$H$23)</f>
        <v>1503</v>
      </c>
      <c r="L554" s="5" t="str">
        <f>_xlfn.XLOOKUP(C554,礼包中转!$I$6:$I$23,礼包中转!$L$6:$L$23,"[]")</f>
        <v>[{"ItemId":70002,"Num":250}]</v>
      </c>
      <c r="M554" s="26" t="str">
        <f>_xlfn.XLOOKUP(C554,礼包中转!$I$6:$I$23,礼包中转!$M$6:$M$23,"[]")</f>
        <v>[{"ItemId":50002,"Num":4800},{"ItemId":50004,"Num":500000},{"ItemId":50005,"Num":2500}]</v>
      </c>
    </row>
    <row r="555" spans="1:13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1:13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1:13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1:13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1:13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1:13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1:13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1:13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1:13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1:13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1:13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1:13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1:13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1:13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1:13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1:13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1:13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1:13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1:13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1:13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1:13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1:13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1:13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1:13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1:13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1:13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1:13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1:13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1:13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1:13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1:13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1:13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1:13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1:13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1:13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1:13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1:13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1:13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1:13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1:13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1:13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1:13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1:13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1:13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1:13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1:13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1:13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1:13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1:13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1:13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1:13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1:13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1:13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1:13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1:13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1:13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1:13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1:13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1:13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1:13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1:13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1:13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1:13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1:13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1:13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1:13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1:13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1:13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1:13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1:13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1:13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1:13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1:13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1:13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1:13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1:13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1:13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1:13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1:13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1:13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1:13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1:13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1:13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1:13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1:13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1:13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1:13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1:13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1:13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1:13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1:13" x14ac:dyDescent="0.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1:13" x14ac:dyDescent="0.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1:13" x14ac:dyDescent="0.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1:13" x14ac:dyDescent="0.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1:13" x14ac:dyDescent="0.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1:13" x14ac:dyDescent="0.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1:13" x14ac:dyDescent="0.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1:13" x14ac:dyDescent="0.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1:13" x14ac:dyDescent="0.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1:13" x14ac:dyDescent="0.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x14ac:dyDescent="0.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1:13" x14ac:dyDescent="0.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1:13" x14ac:dyDescent="0.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1:13" x14ac:dyDescent="0.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1:13" x14ac:dyDescent="0.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1:13" x14ac:dyDescent="0.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1:13" x14ac:dyDescent="0.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1:13" x14ac:dyDescent="0.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1:13" x14ac:dyDescent="0.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1:13" x14ac:dyDescent="0.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1:13" x14ac:dyDescent="0.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1:13" x14ac:dyDescent="0.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1:13" x14ac:dyDescent="0.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1:13" x14ac:dyDescent="0.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1:13" x14ac:dyDescent="0.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1:13" x14ac:dyDescent="0.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1:13" x14ac:dyDescent="0.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1:13" x14ac:dyDescent="0.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1:13" x14ac:dyDescent="0.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1:13" x14ac:dyDescent="0.1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1:13" x14ac:dyDescent="0.1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1:13" x14ac:dyDescent="0.1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1:13" x14ac:dyDescent="0.1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1:13" x14ac:dyDescent="0.1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1:13" x14ac:dyDescent="0.1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1:13" x14ac:dyDescent="0.1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1:13" x14ac:dyDescent="0.1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1:13" x14ac:dyDescent="0.1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1:13" x14ac:dyDescent="0.1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1:13" x14ac:dyDescent="0.1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1:13" x14ac:dyDescent="0.1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1:13" x14ac:dyDescent="0.1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1:13" x14ac:dyDescent="0.1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1:13" x14ac:dyDescent="0.1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1:13" x14ac:dyDescent="0.1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1:13" x14ac:dyDescent="0.1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1:13" x14ac:dyDescent="0.1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1:13" x14ac:dyDescent="0.1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1:13" x14ac:dyDescent="0.1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1:13" x14ac:dyDescent="0.1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1:13" x14ac:dyDescent="0.1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1:13" x14ac:dyDescent="0.1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1:13" x14ac:dyDescent="0.1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1:13" x14ac:dyDescent="0.1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1:13" x14ac:dyDescent="0.1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1:13" x14ac:dyDescent="0.1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1:13" x14ac:dyDescent="0.1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1:13" x14ac:dyDescent="0.1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1:13" x14ac:dyDescent="0.1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1:13" x14ac:dyDescent="0.1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1:13" x14ac:dyDescent="0.1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1:13" x14ac:dyDescent="0.1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1:13" x14ac:dyDescent="0.1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1:13" x14ac:dyDescent="0.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1:13" x14ac:dyDescent="0.1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1:13" x14ac:dyDescent="0.1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1:13" x14ac:dyDescent="0.1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1:13" x14ac:dyDescent="0.1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1:13" x14ac:dyDescent="0.1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1:13" x14ac:dyDescent="0.1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1:13" x14ac:dyDescent="0.1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1:13" x14ac:dyDescent="0.1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1:13" x14ac:dyDescent="0.1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1:13" x14ac:dyDescent="0.1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1:13" x14ac:dyDescent="0.1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1:13" x14ac:dyDescent="0.1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1:13" x14ac:dyDescent="0.1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1:13" x14ac:dyDescent="0.1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1:13" x14ac:dyDescent="0.1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1:13" x14ac:dyDescent="0.1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spans="1:13" x14ac:dyDescent="0.1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spans="1:13" x14ac:dyDescent="0.1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spans="1:13" x14ac:dyDescent="0.1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spans="1:13" x14ac:dyDescent="0.1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spans="1:13" x14ac:dyDescent="0.1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spans="1:13" x14ac:dyDescent="0.1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spans="1:13" x14ac:dyDescent="0.1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spans="1:13" x14ac:dyDescent="0.1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spans="1:13" x14ac:dyDescent="0.1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spans="1:13" x14ac:dyDescent="0.1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spans="1:13" x14ac:dyDescent="0.1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spans="1:13" x14ac:dyDescent="0.1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spans="1:13" x14ac:dyDescent="0.1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spans="1:13" x14ac:dyDescent="0.1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spans="1:13" x14ac:dyDescent="0.1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spans="1:13" x14ac:dyDescent="0.1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spans="1:13" x14ac:dyDescent="0.1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spans="1:13" x14ac:dyDescent="0.1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spans="1:13" x14ac:dyDescent="0.1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spans="1:13" x14ac:dyDescent="0.1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spans="1:13" x14ac:dyDescent="0.1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spans="1:13" x14ac:dyDescent="0.1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spans="1:13" x14ac:dyDescent="0.1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spans="1:13" x14ac:dyDescent="0.1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spans="1:13" x14ac:dyDescent="0.1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spans="1:13" x14ac:dyDescent="0.1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spans="1:13" x14ac:dyDescent="0.1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spans="1:13" x14ac:dyDescent="0.1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spans="1:13" x14ac:dyDescent="0.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spans="1:13" x14ac:dyDescent="0.1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spans="1:13" x14ac:dyDescent="0.1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spans="1:13" x14ac:dyDescent="0.1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spans="1:13" x14ac:dyDescent="0.1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spans="1:13" x14ac:dyDescent="0.1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spans="1:13" x14ac:dyDescent="0.1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spans="1:13" x14ac:dyDescent="0.1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spans="1:13" x14ac:dyDescent="0.1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spans="1:13" x14ac:dyDescent="0.1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spans="1:13" x14ac:dyDescent="0.1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spans="1:13" x14ac:dyDescent="0.1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spans="1:13" x14ac:dyDescent="0.1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spans="1:13" x14ac:dyDescent="0.1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spans="1:13" x14ac:dyDescent="0.1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spans="1:13" x14ac:dyDescent="0.1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spans="1:13" x14ac:dyDescent="0.1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spans="1:13" x14ac:dyDescent="0.1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spans="1:13" x14ac:dyDescent="0.1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spans="1:13" x14ac:dyDescent="0.1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spans="1:13" x14ac:dyDescent="0.1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spans="1:13" x14ac:dyDescent="0.1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spans="1:13" x14ac:dyDescent="0.1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spans="1:13" x14ac:dyDescent="0.1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spans="1:13" x14ac:dyDescent="0.1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spans="1:13" x14ac:dyDescent="0.1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spans="1:13" x14ac:dyDescent="0.1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spans="1:13" x14ac:dyDescent="0.1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spans="1:13" x14ac:dyDescent="0.1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spans="1:13" x14ac:dyDescent="0.1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spans="1:13" x14ac:dyDescent="0.1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spans="1:13" x14ac:dyDescent="0.1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spans="1:13" x14ac:dyDescent="0.1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spans="1:13" x14ac:dyDescent="0.1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spans="1:13" x14ac:dyDescent="0.1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spans="1:13" x14ac:dyDescent="0.1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spans="1:13" x14ac:dyDescent="0.1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spans="1:13" x14ac:dyDescent="0.1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spans="1:13" x14ac:dyDescent="0.1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spans="1:13" x14ac:dyDescent="0.1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spans="1:13" x14ac:dyDescent="0.1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spans="1:13" x14ac:dyDescent="0.1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spans="1:13" x14ac:dyDescent="0.1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spans="1:13" x14ac:dyDescent="0.1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spans="1:13" x14ac:dyDescent="0.1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spans="1:13" x14ac:dyDescent="0.1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spans="1:13" x14ac:dyDescent="0.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spans="1:13" x14ac:dyDescent="0.1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spans="1:13" x14ac:dyDescent="0.1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spans="1:13" x14ac:dyDescent="0.1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spans="1:13" x14ac:dyDescent="0.1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spans="1:13" x14ac:dyDescent="0.1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spans="1:13" x14ac:dyDescent="0.1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spans="1:13" x14ac:dyDescent="0.1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spans="1:13" x14ac:dyDescent="0.1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spans="1:13" x14ac:dyDescent="0.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spans="1:13" x14ac:dyDescent="0.1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spans="1:13" x14ac:dyDescent="0.1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spans="1:13" x14ac:dyDescent="0.1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spans="1:13" x14ac:dyDescent="0.1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spans="1:13" x14ac:dyDescent="0.1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spans="1:13" x14ac:dyDescent="0.1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spans="1:13" x14ac:dyDescent="0.1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spans="1:13" x14ac:dyDescent="0.1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  <row r="824" spans="1:13" x14ac:dyDescent="0.1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</row>
    <row r="825" spans="1:13" x14ac:dyDescent="0.1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</row>
    <row r="826" spans="1:13" x14ac:dyDescent="0.1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</row>
    <row r="827" spans="1:13" x14ac:dyDescent="0.1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</row>
    <row r="828" spans="1:13" x14ac:dyDescent="0.1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</row>
    <row r="829" spans="1:13" x14ac:dyDescent="0.1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</row>
    <row r="830" spans="1:13" x14ac:dyDescent="0.1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</row>
    <row r="831" spans="1:13" x14ac:dyDescent="0.1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</row>
    <row r="832" spans="1:13" x14ac:dyDescent="0.1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</row>
    <row r="833" spans="1:13" x14ac:dyDescent="0.1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</row>
    <row r="834" spans="1:13" x14ac:dyDescent="0.1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</row>
    <row r="835" spans="1:13" x14ac:dyDescent="0.1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</row>
    <row r="836" spans="1:13" x14ac:dyDescent="0.1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</row>
    <row r="837" spans="1:13" x14ac:dyDescent="0.1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</row>
    <row r="838" spans="1:13" x14ac:dyDescent="0.1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</row>
    <row r="839" spans="1:13" x14ac:dyDescent="0.1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</row>
    <row r="840" spans="1:13" x14ac:dyDescent="0.1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</row>
    <row r="841" spans="1:13" x14ac:dyDescent="0.1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</row>
    <row r="842" spans="1:13" x14ac:dyDescent="0.1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</row>
    <row r="843" spans="1:13" x14ac:dyDescent="0.1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</row>
    <row r="844" spans="1:13" x14ac:dyDescent="0.1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</row>
    <row r="845" spans="1:13" x14ac:dyDescent="0.1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</row>
    <row r="846" spans="1:13" x14ac:dyDescent="0.1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</row>
    <row r="847" spans="1:13" x14ac:dyDescent="0.1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</row>
    <row r="848" spans="1:13" x14ac:dyDescent="0.1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</row>
    <row r="849" spans="1:13" x14ac:dyDescent="0.1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</row>
    <row r="850" spans="1:13" x14ac:dyDescent="0.1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</row>
    <row r="851" spans="1:13" x14ac:dyDescent="0.1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</row>
    <row r="852" spans="1:13" x14ac:dyDescent="0.1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</row>
    <row r="853" spans="1:13" x14ac:dyDescent="0.1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</row>
    <row r="854" spans="1:13" x14ac:dyDescent="0.1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</row>
    <row r="855" spans="1:13" x14ac:dyDescent="0.1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</row>
    <row r="856" spans="1:13" x14ac:dyDescent="0.1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</row>
    <row r="857" spans="1:13" x14ac:dyDescent="0.1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</row>
    <row r="858" spans="1:13" x14ac:dyDescent="0.1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</row>
    <row r="859" spans="1:13" x14ac:dyDescent="0.1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</row>
    <row r="860" spans="1:13" x14ac:dyDescent="0.1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</row>
    <row r="861" spans="1:13" x14ac:dyDescent="0.1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</row>
    <row r="862" spans="1:13" x14ac:dyDescent="0.1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</row>
    <row r="863" spans="1:13" x14ac:dyDescent="0.1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</row>
    <row r="864" spans="1:13" x14ac:dyDescent="0.1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</row>
    <row r="865" spans="1:13" x14ac:dyDescent="0.1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</row>
    <row r="866" spans="1:13" x14ac:dyDescent="0.1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</row>
    <row r="867" spans="1:13" x14ac:dyDescent="0.1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</row>
    <row r="868" spans="1:13" x14ac:dyDescent="0.1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</row>
    <row r="869" spans="1:13" x14ac:dyDescent="0.1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</row>
    <row r="870" spans="1:13" x14ac:dyDescent="0.1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</row>
    <row r="871" spans="1:13" x14ac:dyDescent="0.1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</row>
    <row r="872" spans="1:13" x14ac:dyDescent="0.1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</row>
    <row r="873" spans="1:13" x14ac:dyDescent="0.1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</row>
    <row r="874" spans="1:13" x14ac:dyDescent="0.1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</row>
    <row r="875" spans="1:13" x14ac:dyDescent="0.1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</row>
    <row r="876" spans="1:13" x14ac:dyDescent="0.1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</row>
    <row r="877" spans="1:13" x14ac:dyDescent="0.1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</row>
    <row r="878" spans="1:13" x14ac:dyDescent="0.1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</row>
    <row r="879" spans="1:13" x14ac:dyDescent="0.1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</row>
    <row r="880" spans="1:13" x14ac:dyDescent="0.1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</row>
    <row r="881" spans="1:13" x14ac:dyDescent="0.1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</row>
    <row r="882" spans="1:13" x14ac:dyDescent="0.1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</row>
    <row r="883" spans="1:13" x14ac:dyDescent="0.1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</row>
    <row r="884" spans="1:13" x14ac:dyDescent="0.1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</row>
    <row r="885" spans="1:13" x14ac:dyDescent="0.1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</row>
    <row r="886" spans="1:13" x14ac:dyDescent="0.1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</row>
    <row r="887" spans="1:13" x14ac:dyDescent="0.1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</row>
    <row r="888" spans="1:13" x14ac:dyDescent="0.1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</row>
    <row r="889" spans="1:13" x14ac:dyDescent="0.1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</row>
    <row r="890" spans="1:13" x14ac:dyDescent="0.1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</row>
    <row r="891" spans="1:13" x14ac:dyDescent="0.1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</row>
    <row r="892" spans="1:13" x14ac:dyDescent="0.1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</row>
    <row r="893" spans="1:13" x14ac:dyDescent="0.1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</row>
    <row r="894" spans="1:13" x14ac:dyDescent="0.1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</row>
    <row r="895" spans="1:13" x14ac:dyDescent="0.1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</row>
    <row r="896" spans="1:13" x14ac:dyDescent="0.1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</row>
    <row r="897" spans="1:13" x14ac:dyDescent="0.1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</row>
    <row r="898" spans="1:13" x14ac:dyDescent="0.1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</row>
    <row r="899" spans="1:13" x14ac:dyDescent="0.1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</row>
    <row r="900" spans="1:13" x14ac:dyDescent="0.1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</row>
    <row r="901" spans="1:13" x14ac:dyDescent="0.1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</row>
    <row r="902" spans="1:13" x14ac:dyDescent="0.1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</row>
    <row r="903" spans="1:13" x14ac:dyDescent="0.1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</row>
    <row r="904" spans="1:13" x14ac:dyDescent="0.1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</row>
    <row r="905" spans="1:13" x14ac:dyDescent="0.1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</row>
    <row r="906" spans="1:13" x14ac:dyDescent="0.1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</row>
    <row r="907" spans="1:13" x14ac:dyDescent="0.1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</row>
    <row r="908" spans="1:13" x14ac:dyDescent="0.1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</row>
    <row r="909" spans="1:13" x14ac:dyDescent="0.1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</row>
    <row r="910" spans="1:13" x14ac:dyDescent="0.1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</row>
    <row r="911" spans="1:13" x14ac:dyDescent="0.1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</row>
    <row r="912" spans="1:13" x14ac:dyDescent="0.1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</row>
    <row r="913" spans="1:13" x14ac:dyDescent="0.1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</row>
    <row r="914" spans="1:13" x14ac:dyDescent="0.1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</row>
    <row r="915" spans="1:13" x14ac:dyDescent="0.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</row>
    <row r="916" spans="1:13" x14ac:dyDescent="0.1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</row>
    <row r="917" spans="1:13" x14ac:dyDescent="0.1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</row>
    <row r="918" spans="1:13" x14ac:dyDescent="0.1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</row>
    <row r="919" spans="1:13" x14ac:dyDescent="0.1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</row>
    <row r="920" spans="1:13" x14ac:dyDescent="0.1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</row>
    <row r="921" spans="1:13" x14ac:dyDescent="0.1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</row>
    <row r="922" spans="1:13" x14ac:dyDescent="0.1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</row>
    <row r="923" spans="1:13" x14ac:dyDescent="0.1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</row>
    <row r="924" spans="1:13" x14ac:dyDescent="0.1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</row>
    <row r="925" spans="1:13" x14ac:dyDescent="0.1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</row>
    <row r="926" spans="1:13" x14ac:dyDescent="0.1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</row>
    <row r="927" spans="1:13" x14ac:dyDescent="0.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</row>
    <row r="928" spans="1:13" x14ac:dyDescent="0.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</row>
    <row r="929" spans="1:13" x14ac:dyDescent="0.1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</row>
    <row r="930" spans="1:13" x14ac:dyDescent="0.1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</row>
    <row r="931" spans="1:13" x14ac:dyDescent="0.1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</row>
    <row r="932" spans="1:13" x14ac:dyDescent="0.1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</row>
    <row r="933" spans="1:13" x14ac:dyDescent="0.1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</row>
    <row r="934" spans="1:13" x14ac:dyDescent="0.1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</row>
    <row r="935" spans="1:13" x14ac:dyDescent="0.1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</row>
    <row r="936" spans="1:13" x14ac:dyDescent="0.1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</row>
    <row r="937" spans="1:13" x14ac:dyDescent="0.1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</row>
    <row r="938" spans="1:13" x14ac:dyDescent="0.1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</row>
    <row r="939" spans="1:13" x14ac:dyDescent="0.1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</row>
    <row r="940" spans="1:13" x14ac:dyDescent="0.1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</row>
    <row r="941" spans="1:13" x14ac:dyDescent="0.1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</row>
    <row r="942" spans="1:13" x14ac:dyDescent="0.1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</row>
    <row r="943" spans="1:13" x14ac:dyDescent="0.1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</row>
    <row r="944" spans="1:13" x14ac:dyDescent="0.1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</row>
    <row r="945" spans="1:13" x14ac:dyDescent="0.1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</row>
    <row r="946" spans="1:13" x14ac:dyDescent="0.1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</row>
    <row r="947" spans="1:13" x14ac:dyDescent="0.1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</row>
    <row r="948" spans="1:13" x14ac:dyDescent="0.1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</row>
    <row r="949" spans="1:13" x14ac:dyDescent="0.1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</row>
    <row r="950" spans="1:13" x14ac:dyDescent="0.1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</row>
    <row r="951" spans="1:13" x14ac:dyDescent="0.1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</row>
    <row r="952" spans="1:13" x14ac:dyDescent="0.1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</row>
    <row r="953" spans="1:13" x14ac:dyDescent="0.1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</row>
    <row r="954" spans="1:13" x14ac:dyDescent="0.1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</row>
    <row r="955" spans="1:13" x14ac:dyDescent="0.1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</row>
    <row r="956" spans="1:13" x14ac:dyDescent="0.1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</row>
    <row r="957" spans="1:13" x14ac:dyDescent="0.1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</row>
    <row r="958" spans="1:13" x14ac:dyDescent="0.1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</row>
    <row r="959" spans="1:13" x14ac:dyDescent="0.1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</row>
    <row r="960" spans="1:13" x14ac:dyDescent="0.1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</row>
    <row r="961" spans="1:13" x14ac:dyDescent="0.1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</row>
    <row r="962" spans="1:13" x14ac:dyDescent="0.1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</row>
    <row r="963" spans="1:13" x14ac:dyDescent="0.1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</row>
    <row r="964" spans="1:13" x14ac:dyDescent="0.1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</row>
    <row r="965" spans="1:13" x14ac:dyDescent="0.1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</row>
    <row r="966" spans="1:13" x14ac:dyDescent="0.1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</row>
    <row r="967" spans="1:13" x14ac:dyDescent="0.1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</row>
    <row r="968" spans="1:13" x14ac:dyDescent="0.1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</row>
    <row r="969" spans="1:13" x14ac:dyDescent="0.1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</row>
    <row r="970" spans="1:13" x14ac:dyDescent="0.1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</row>
    <row r="971" spans="1:13" x14ac:dyDescent="0.1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</row>
    <row r="972" spans="1:13" x14ac:dyDescent="0.1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</row>
    <row r="973" spans="1:13" x14ac:dyDescent="0.1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</row>
    <row r="974" spans="1:13" x14ac:dyDescent="0.1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</row>
    <row r="975" spans="1:13" x14ac:dyDescent="0.1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</row>
    <row r="976" spans="1:13" x14ac:dyDescent="0.1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</row>
    <row r="977" spans="1:13" x14ac:dyDescent="0.1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</row>
    <row r="978" spans="1:13" x14ac:dyDescent="0.1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</row>
    <row r="979" spans="1:13" x14ac:dyDescent="0.1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</row>
    <row r="980" spans="1:13" x14ac:dyDescent="0.1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</row>
    <row r="981" spans="1:13" x14ac:dyDescent="0.1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</row>
    <row r="982" spans="1:13" x14ac:dyDescent="0.1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</row>
    <row r="983" spans="1:13" x14ac:dyDescent="0.1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</row>
    <row r="984" spans="1:13" x14ac:dyDescent="0.1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</row>
    <row r="985" spans="1:13" x14ac:dyDescent="0.1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</row>
    <row r="986" spans="1:13" x14ac:dyDescent="0.1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</row>
    <row r="987" spans="1:13" x14ac:dyDescent="0.1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</row>
    <row r="988" spans="1:13" x14ac:dyDescent="0.1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</row>
    <row r="989" spans="1:13" x14ac:dyDescent="0.1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</row>
    <row r="990" spans="1:13" x14ac:dyDescent="0.1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</row>
    <row r="991" spans="1:13" x14ac:dyDescent="0.1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</row>
    <row r="992" spans="1:13" x14ac:dyDescent="0.1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</row>
    <row r="993" spans="1:13" x14ac:dyDescent="0.1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</row>
    <row r="994" spans="1:13" x14ac:dyDescent="0.1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</row>
    <row r="995" spans="1:13" x14ac:dyDescent="0.1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</row>
    <row r="996" spans="1:13" x14ac:dyDescent="0.1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</row>
    <row r="997" spans="1:13" x14ac:dyDescent="0.1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</row>
    <row r="998" spans="1:13" x14ac:dyDescent="0.1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</row>
    <row r="999" spans="1:13" x14ac:dyDescent="0.1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</row>
    <row r="1000" spans="1:13" x14ac:dyDescent="0.1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</row>
    <row r="1001" spans="1:13" x14ac:dyDescent="0.1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</row>
    <row r="1002" spans="1:13" x14ac:dyDescent="0.1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</row>
    <row r="1003" spans="1:13" x14ac:dyDescent="0.1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</row>
    <row r="1004" spans="1:13" x14ac:dyDescent="0.1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</row>
    <row r="1005" spans="1:13" x14ac:dyDescent="0.1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</row>
    <row r="1006" spans="1:13" x14ac:dyDescent="0.1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</row>
    <row r="1007" spans="1:13" x14ac:dyDescent="0.1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</row>
    <row r="1008" spans="1:13" x14ac:dyDescent="0.1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</row>
    <row r="1009" spans="1:13" x14ac:dyDescent="0.1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</row>
    <row r="1010" spans="1:13" x14ac:dyDescent="0.1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</row>
    <row r="1011" spans="1:13" x14ac:dyDescent="0.1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</row>
    <row r="1012" spans="1:13" x14ac:dyDescent="0.1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</row>
    <row r="1013" spans="1:13" x14ac:dyDescent="0.1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</row>
    <row r="1014" spans="1:13" x14ac:dyDescent="0.1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</row>
    <row r="1015" spans="1:13" x14ac:dyDescent="0.1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</row>
    <row r="1016" spans="1:13" x14ac:dyDescent="0.1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</row>
    <row r="1017" spans="1:13" x14ac:dyDescent="0.1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</row>
    <row r="1018" spans="1:13" x14ac:dyDescent="0.1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</row>
    <row r="1019" spans="1:13" x14ac:dyDescent="0.1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</row>
    <row r="1020" spans="1:13" x14ac:dyDescent="0.1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</row>
    <row r="1021" spans="1:13" x14ac:dyDescent="0.1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</row>
    <row r="1022" spans="1:13" x14ac:dyDescent="0.1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</row>
    <row r="1023" spans="1:13" x14ac:dyDescent="0.1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</row>
    <row r="1024" spans="1:13" x14ac:dyDescent="0.1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</row>
    <row r="1025" spans="1:13" x14ac:dyDescent="0.1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</row>
    <row r="1026" spans="1:13" x14ac:dyDescent="0.1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</row>
    <row r="1027" spans="1:13" x14ac:dyDescent="0.1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</row>
    <row r="1028" spans="1:13" x14ac:dyDescent="0.1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</row>
    <row r="1029" spans="1:13" x14ac:dyDescent="0.1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</row>
    <row r="1030" spans="1:13" x14ac:dyDescent="0.1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</row>
    <row r="1031" spans="1:13" x14ac:dyDescent="0.1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</row>
    <row r="1032" spans="1:13" x14ac:dyDescent="0.1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</row>
    <row r="1033" spans="1:13" x14ac:dyDescent="0.1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</row>
    <row r="1034" spans="1:13" x14ac:dyDescent="0.1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</row>
    <row r="1035" spans="1:13" x14ac:dyDescent="0.1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</row>
    <row r="1036" spans="1:13" x14ac:dyDescent="0.1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</row>
    <row r="1037" spans="1:13" x14ac:dyDescent="0.1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</row>
    <row r="1038" spans="1:13" x14ac:dyDescent="0.1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</row>
    <row r="1039" spans="1:13" x14ac:dyDescent="0.1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</row>
    <row r="1040" spans="1:13" x14ac:dyDescent="0.1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</row>
    <row r="1041" spans="1:13" x14ac:dyDescent="0.1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</row>
    <row r="1042" spans="1:13" x14ac:dyDescent="0.1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</row>
    <row r="1043" spans="1:13" x14ac:dyDescent="0.1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</row>
    <row r="1044" spans="1:13" x14ac:dyDescent="0.1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</row>
    <row r="1045" spans="1:13" x14ac:dyDescent="0.1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</row>
    <row r="1046" spans="1:13" x14ac:dyDescent="0.1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</row>
    <row r="1047" spans="1:13" x14ac:dyDescent="0.1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</row>
    <row r="1048" spans="1:13" x14ac:dyDescent="0.1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</row>
    <row r="1049" spans="1:13" x14ac:dyDescent="0.1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</row>
    <row r="1050" spans="1:13" x14ac:dyDescent="0.1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</row>
    <row r="1051" spans="1:13" x14ac:dyDescent="0.1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</row>
    <row r="1052" spans="1:13" x14ac:dyDescent="0.1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</row>
    <row r="1053" spans="1:13" x14ac:dyDescent="0.1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</row>
    <row r="1054" spans="1:13" x14ac:dyDescent="0.1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</row>
    <row r="1055" spans="1:13" x14ac:dyDescent="0.1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</row>
    <row r="1056" spans="1:13" x14ac:dyDescent="0.1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</row>
    <row r="1057" spans="1:13" x14ac:dyDescent="0.1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</row>
    <row r="1058" spans="1:13" x14ac:dyDescent="0.1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</row>
    <row r="1059" spans="1:13" x14ac:dyDescent="0.1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</row>
    <row r="1060" spans="1:13" x14ac:dyDescent="0.1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</row>
    <row r="1061" spans="1:13" x14ac:dyDescent="0.1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</row>
    <row r="1062" spans="1:13" x14ac:dyDescent="0.1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</row>
    <row r="1063" spans="1:13" x14ac:dyDescent="0.1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</row>
    <row r="1064" spans="1:13" x14ac:dyDescent="0.1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</row>
    <row r="1065" spans="1:13" x14ac:dyDescent="0.1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</row>
    <row r="1066" spans="1:13" x14ac:dyDescent="0.1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</row>
    <row r="1067" spans="1:13" x14ac:dyDescent="0.1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</row>
    <row r="1068" spans="1:13" x14ac:dyDescent="0.1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</row>
    <row r="1069" spans="1:13" x14ac:dyDescent="0.1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</row>
    <row r="1070" spans="1:13" x14ac:dyDescent="0.1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</row>
    <row r="1071" spans="1:13" x14ac:dyDescent="0.1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</row>
    <row r="1072" spans="1:13" x14ac:dyDescent="0.1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</row>
    <row r="1073" spans="1:13" x14ac:dyDescent="0.1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</row>
    <row r="1074" spans="1:13" x14ac:dyDescent="0.1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</row>
    <row r="1075" spans="1:13" x14ac:dyDescent="0.1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</row>
    <row r="1076" spans="1:13" x14ac:dyDescent="0.1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</row>
    <row r="1077" spans="1:13" x14ac:dyDescent="0.1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</row>
    <row r="1078" spans="1:13" x14ac:dyDescent="0.1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</row>
    <row r="1079" spans="1:13" x14ac:dyDescent="0.1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</row>
    <row r="1080" spans="1:13" x14ac:dyDescent="0.1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</row>
    <row r="1081" spans="1:13" x14ac:dyDescent="0.1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</row>
    <row r="1082" spans="1:13" x14ac:dyDescent="0.1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</row>
    <row r="1083" spans="1:13" x14ac:dyDescent="0.1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</row>
    <row r="1084" spans="1:13" x14ac:dyDescent="0.1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</row>
    <row r="1085" spans="1:13" x14ac:dyDescent="0.1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</row>
    <row r="1086" spans="1:13" x14ac:dyDescent="0.1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</row>
    <row r="1087" spans="1:13" x14ac:dyDescent="0.1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</row>
    <row r="1088" spans="1:13" x14ac:dyDescent="0.1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</row>
    <row r="1089" spans="1:13" x14ac:dyDescent="0.1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</row>
    <row r="1090" spans="1:13" x14ac:dyDescent="0.1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</row>
    <row r="1091" spans="1:13" x14ac:dyDescent="0.1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</row>
    <row r="1092" spans="1:13" x14ac:dyDescent="0.1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</row>
    <row r="1093" spans="1:13" x14ac:dyDescent="0.1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</row>
    <row r="1094" spans="1:13" x14ac:dyDescent="0.1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</row>
    <row r="1095" spans="1:13" x14ac:dyDescent="0.1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</row>
    <row r="1096" spans="1:13" x14ac:dyDescent="0.1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</row>
    <row r="1097" spans="1:13" x14ac:dyDescent="0.1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</row>
    <row r="1098" spans="1:13" x14ac:dyDescent="0.1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</row>
    <row r="1099" spans="1:13" x14ac:dyDescent="0.1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</row>
    <row r="1100" spans="1:13" x14ac:dyDescent="0.1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</row>
    <row r="1101" spans="1:13" x14ac:dyDescent="0.1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</row>
    <row r="1102" spans="1:13" x14ac:dyDescent="0.1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</row>
    <row r="1103" spans="1:13" x14ac:dyDescent="0.1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</row>
    <row r="1104" spans="1:13" x14ac:dyDescent="0.1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</row>
    <row r="1105" spans="1:13" x14ac:dyDescent="0.1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</row>
    <row r="1106" spans="1:13" x14ac:dyDescent="0.1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</row>
    <row r="1107" spans="1:13" x14ac:dyDescent="0.1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</row>
    <row r="1108" spans="1:13" x14ac:dyDescent="0.1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</row>
    <row r="1109" spans="1:13" x14ac:dyDescent="0.1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</row>
    <row r="1110" spans="1:13" x14ac:dyDescent="0.1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</row>
    <row r="1111" spans="1:13" x14ac:dyDescent="0.1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</row>
    <row r="1112" spans="1:13" x14ac:dyDescent="0.1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</row>
    <row r="1113" spans="1:13" x14ac:dyDescent="0.1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</row>
    <row r="1114" spans="1:13" x14ac:dyDescent="0.1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</row>
    <row r="1115" spans="1:13" x14ac:dyDescent="0.1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</row>
    <row r="1116" spans="1:13" x14ac:dyDescent="0.1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</row>
    <row r="1117" spans="1:13" x14ac:dyDescent="0.1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</row>
    <row r="1118" spans="1:13" x14ac:dyDescent="0.1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</row>
    <row r="1119" spans="1:13" x14ac:dyDescent="0.1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</row>
    <row r="1120" spans="1:13" x14ac:dyDescent="0.1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</row>
    <row r="1121" spans="1:13" x14ac:dyDescent="0.1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</row>
    <row r="1122" spans="1:13" x14ac:dyDescent="0.1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</row>
    <row r="1123" spans="1:13" x14ac:dyDescent="0.1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</row>
    <row r="1124" spans="1:13" x14ac:dyDescent="0.1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</row>
    <row r="1125" spans="1:13" x14ac:dyDescent="0.1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</row>
    <row r="1126" spans="1:13" x14ac:dyDescent="0.1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</row>
    <row r="1127" spans="1:13" x14ac:dyDescent="0.1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</row>
    <row r="1128" spans="1:13" x14ac:dyDescent="0.1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</row>
    <row r="1129" spans="1:13" x14ac:dyDescent="0.1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</row>
    <row r="1130" spans="1:13" x14ac:dyDescent="0.1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</row>
    <row r="1131" spans="1:13" x14ac:dyDescent="0.1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</row>
    <row r="1132" spans="1:13" x14ac:dyDescent="0.1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</row>
    <row r="1133" spans="1:13" x14ac:dyDescent="0.1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</row>
    <row r="1134" spans="1:13" x14ac:dyDescent="0.1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</row>
    <row r="1135" spans="1:13" x14ac:dyDescent="0.1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</row>
    <row r="1136" spans="1:13" x14ac:dyDescent="0.1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</row>
    <row r="1137" spans="1:13" x14ac:dyDescent="0.1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</row>
    <row r="1138" spans="1:13" x14ac:dyDescent="0.1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</row>
    <row r="1139" spans="1:13" x14ac:dyDescent="0.1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</row>
    <row r="1140" spans="1:13" x14ac:dyDescent="0.1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</row>
    <row r="1141" spans="1:13" x14ac:dyDescent="0.1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</row>
    <row r="1142" spans="1:13" x14ac:dyDescent="0.1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</row>
    <row r="1143" spans="1:13" x14ac:dyDescent="0.1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</row>
    <row r="1144" spans="1:13" x14ac:dyDescent="0.1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</row>
    <row r="1145" spans="1:13" x14ac:dyDescent="0.1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</row>
    <row r="1146" spans="1:13" x14ac:dyDescent="0.1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</row>
    <row r="1147" spans="1:13" x14ac:dyDescent="0.1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</row>
    <row r="1148" spans="1:13" x14ac:dyDescent="0.1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</row>
    <row r="1149" spans="1:13" x14ac:dyDescent="0.1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</row>
    <row r="1150" spans="1:13" x14ac:dyDescent="0.1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</row>
    <row r="1151" spans="1:13" x14ac:dyDescent="0.1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</row>
    <row r="1152" spans="1:13" x14ac:dyDescent="0.1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</row>
    <row r="1153" spans="1:13" x14ac:dyDescent="0.1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</row>
    <row r="1154" spans="1:13" x14ac:dyDescent="0.1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</row>
    <row r="1155" spans="1:13" x14ac:dyDescent="0.1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</row>
    <row r="1156" spans="1:13" x14ac:dyDescent="0.1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</row>
    <row r="1157" spans="1:13" x14ac:dyDescent="0.1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</row>
    <row r="1158" spans="1:13" x14ac:dyDescent="0.1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</row>
    <row r="1159" spans="1:13" x14ac:dyDescent="0.1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</row>
    <row r="1160" spans="1:13" x14ac:dyDescent="0.1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</row>
    <row r="1161" spans="1:13" x14ac:dyDescent="0.1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</row>
    <row r="1162" spans="1:13" x14ac:dyDescent="0.1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</row>
    <row r="1163" spans="1:13" x14ac:dyDescent="0.1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</row>
    <row r="1164" spans="1:13" x14ac:dyDescent="0.1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</row>
    <row r="1165" spans="1:13" x14ac:dyDescent="0.1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</row>
    <row r="1166" spans="1:13" x14ac:dyDescent="0.1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</row>
    <row r="1167" spans="1:13" x14ac:dyDescent="0.1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</row>
    <row r="1168" spans="1:13" x14ac:dyDescent="0.1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</row>
    <row r="1169" spans="1:13" x14ac:dyDescent="0.1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</row>
    <row r="1170" spans="1:13" x14ac:dyDescent="0.1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</row>
    <row r="1171" spans="1:13" x14ac:dyDescent="0.1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</row>
    <row r="1172" spans="1:13" x14ac:dyDescent="0.1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</row>
    <row r="1173" spans="1:13" x14ac:dyDescent="0.1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</row>
    <row r="1174" spans="1:13" x14ac:dyDescent="0.1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</row>
    <row r="1175" spans="1:13" x14ac:dyDescent="0.1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</row>
    <row r="1176" spans="1:13" x14ac:dyDescent="0.1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</row>
    <row r="1177" spans="1:13" x14ac:dyDescent="0.1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</row>
    <row r="1178" spans="1:13" x14ac:dyDescent="0.1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</row>
    <row r="1179" spans="1:13" x14ac:dyDescent="0.1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</row>
    <row r="1180" spans="1:13" x14ac:dyDescent="0.1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</row>
    <row r="1181" spans="1:13" x14ac:dyDescent="0.1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</row>
    <row r="1182" spans="1:13" x14ac:dyDescent="0.1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</row>
    <row r="1183" spans="1:13" x14ac:dyDescent="0.1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</row>
    <row r="1184" spans="1:13" x14ac:dyDescent="0.1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</row>
    <row r="1185" spans="1:13" x14ac:dyDescent="0.1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</row>
    <row r="1186" spans="1:13" x14ac:dyDescent="0.1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</row>
    <row r="1187" spans="1:13" x14ac:dyDescent="0.1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</row>
    <row r="1188" spans="1:13" x14ac:dyDescent="0.1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</row>
    <row r="1189" spans="1:13" x14ac:dyDescent="0.1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</row>
    <row r="1190" spans="1:13" x14ac:dyDescent="0.1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</row>
    <row r="1191" spans="1:13" x14ac:dyDescent="0.1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</row>
    <row r="1192" spans="1:13" x14ac:dyDescent="0.1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</row>
    <row r="1193" spans="1:13" x14ac:dyDescent="0.1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</row>
    <row r="1194" spans="1:13" x14ac:dyDescent="0.1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</row>
    <row r="1195" spans="1:13" x14ac:dyDescent="0.1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</row>
    <row r="1196" spans="1:13" x14ac:dyDescent="0.1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</row>
    <row r="1197" spans="1:13" x14ac:dyDescent="0.1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</row>
    <row r="1198" spans="1:13" x14ac:dyDescent="0.1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</row>
    <row r="1199" spans="1:13" x14ac:dyDescent="0.1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</row>
    <row r="1200" spans="1:13" x14ac:dyDescent="0.1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</row>
    <row r="1201" spans="1:13" x14ac:dyDescent="0.1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</row>
    <row r="1202" spans="1:13" x14ac:dyDescent="0.1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</row>
    <row r="1203" spans="1:13" x14ac:dyDescent="0.1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</row>
    <row r="1204" spans="1:13" x14ac:dyDescent="0.1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</row>
    <row r="1205" spans="1:13" x14ac:dyDescent="0.1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</row>
    <row r="1206" spans="1:13" x14ac:dyDescent="0.1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</row>
    <row r="1207" spans="1:13" x14ac:dyDescent="0.1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</row>
    <row r="1208" spans="1:13" x14ac:dyDescent="0.1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</row>
    <row r="1209" spans="1:13" x14ac:dyDescent="0.1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</row>
    <row r="1210" spans="1:13" x14ac:dyDescent="0.1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</row>
    <row r="1211" spans="1:13" x14ac:dyDescent="0.1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</row>
    <row r="1212" spans="1:13" x14ac:dyDescent="0.1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</row>
    <row r="1213" spans="1:13" x14ac:dyDescent="0.1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</row>
    <row r="1214" spans="1:13" x14ac:dyDescent="0.1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</row>
    <row r="1215" spans="1:13" x14ac:dyDescent="0.1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</row>
    <row r="1216" spans="1:13" x14ac:dyDescent="0.1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</row>
    <row r="1217" spans="1:13" x14ac:dyDescent="0.1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</row>
    <row r="1218" spans="1:13" x14ac:dyDescent="0.1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</row>
    <row r="1219" spans="1:13" x14ac:dyDescent="0.1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</row>
    <row r="1220" spans="1:13" x14ac:dyDescent="0.1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</row>
    <row r="1221" spans="1:13" x14ac:dyDescent="0.1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</row>
    <row r="1222" spans="1:13" x14ac:dyDescent="0.1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</row>
    <row r="1223" spans="1:13" x14ac:dyDescent="0.1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</row>
    <row r="1224" spans="1:13" x14ac:dyDescent="0.1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</row>
    <row r="1225" spans="1:13" x14ac:dyDescent="0.1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</row>
    <row r="1226" spans="1:13" x14ac:dyDescent="0.1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</row>
    <row r="1227" spans="1:13" x14ac:dyDescent="0.1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</row>
    <row r="1228" spans="1:13" x14ac:dyDescent="0.1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</row>
    <row r="1229" spans="1:13" x14ac:dyDescent="0.1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</row>
    <row r="1230" spans="1:13" x14ac:dyDescent="0.1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</row>
    <row r="1231" spans="1:13" x14ac:dyDescent="0.1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</row>
    <row r="1232" spans="1:13" x14ac:dyDescent="0.1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</row>
    <row r="1233" spans="1:13" x14ac:dyDescent="0.1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</row>
    <row r="1234" spans="1:13" x14ac:dyDescent="0.1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</row>
    <row r="1235" spans="1:13" x14ac:dyDescent="0.1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</row>
    <row r="1236" spans="1:13" x14ac:dyDescent="0.1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</row>
    <row r="1237" spans="1:13" x14ac:dyDescent="0.1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</row>
    <row r="1238" spans="1:13" x14ac:dyDescent="0.1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</row>
    <row r="1239" spans="1:13" x14ac:dyDescent="0.1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</row>
    <row r="1240" spans="1:13" x14ac:dyDescent="0.1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</row>
    <row r="1241" spans="1:13" x14ac:dyDescent="0.1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</row>
    <row r="1242" spans="1:13" x14ac:dyDescent="0.1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</row>
    <row r="1243" spans="1:13" x14ac:dyDescent="0.1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</row>
    <row r="1244" spans="1:13" x14ac:dyDescent="0.1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</row>
    <row r="1245" spans="1:13" x14ac:dyDescent="0.1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</row>
    <row r="1246" spans="1:13" x14ac:dyDescent="0.1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</row>
    <row r="1247" spans="1:13" x14ac:dyDescent="0.1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</row>
    <row r="1248" spans="1:13" x14ac:dyDescent="0.1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</row>
    <row r="1249" spans="1:13" x14ac:dyDescent="0.1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</row>
    <row r="1250" spans="1:13" x14ac:dyDescent="0.1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</row>
    <row r="1251" spans="1:13" x14ac:dyDescent="0.1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</row>
    <row r="1252" spans="1:13" x14ac:dyDescent="0.1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</row>
    <row r="1253" spans="1:13" x14ac:dyDescent="0.1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</row>
    <row r="1254" spans="1:13" x14ac:dyDescent="0.1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</row>
    <row r="1255" spans="1:13" x14ac:dyDescent="0.1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</row>
    <row r="1256" spans="1:13" x14ac:dyDescent="0.1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</row>
    <row r="1257" spans="1:13" x14ac:dyDescent="0.1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</row>
    <row r="1258" spans="1:13" x14ac:dyDescent="0.1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</row>
    <row r="1259" spans="1:13" x14ac:dyDescent="0.1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</row>
    <row r="1260" spans="1:13" x14ac:dyDescent="0.1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</row>
    <row r="1261" spans="1:13" x14ac:dyDescent="0.1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</row>
    <row r="1262" spans="1:13" x14ac:dyDescent="0.1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</row>
    <row r="1263" spans="1:13" x14ac:dyDescent="0.1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</row>
    <row r="1264" spans="1:13" x14ac:dyDescent="0.1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</row>
    <row r="1265" spans="1:13" x14ac:dyDescent="0.1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</row>
    <row r="1266" spans="1:13" x14ac:dyDescent="0.1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</row>
    <row r="1267" spans="1:13" x14ac:dyDescent="0.1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</row>
    <row r="1268" spans="1:13" x14ac:dyDescent="0.1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</row>
    <row r="1269" spans="1:13" x14ac:dyDescent="0.1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</row>
    <row r="1270" spans="1:13" x14ac:dyDescent="0.1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</row>
    <row r="1271" spans="1:13" x14ac:dyDescent="0.1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</row>
    <row r="1272" spans="1:13" x14ac:dyDescent="0.1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</row>
    <row r="1273" spans="1:13" x14ac:dyDescent="0.15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</row>
    <row r="1274" spans="1:13" x14ac:dyDescent="0.15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</row>
    <row r="1275" spans="1:13" x14ac:dyDescent="0.1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</row>
    <row r="1276" spans="1:13" x14ac:dyDescent="0.15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</row>
    <row r="1277" spans="1:13" x14ac:dyDescent="0.15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</row>
    <row r="1278" spans="1:13" x14ac:dyDescent="0.15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</row>
    <row r="1279" spans="1:13" x14ac:dyDescent="0.1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</row>
    <row r="1280" spans="1:13" x14ac:dyDescent="0.15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</row>
    <row r="1281" spans="1:13" x14ac:dyDescent="0.15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</row>
    <row r="1282" spans="1:13" x14ac:dyDescent="0.15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</row>
    <row r="1283" spans="1:13" x14ac:dyDescent="0.15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</row>
    <row r="1284" spans="1:13" x14ac:dyDescent="0.15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</row>
    <row r="1285" spans="1:13" x14ac:dyDescent="0.15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</row>
    <row r="1286" spans="1:13" x14ac:dyDescent="0.15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</row>
    <row r="1287" spans="1:13" x14ac:dyDescent="0.15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</row>
    <row r="1288" spans="1:13" x14ac:dyDescent="0.15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</row>
    <row r="1289" spans="1:13" x14ac:dyDescent="0.15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</row>
    <row r="1290" spans="1:13" x14ac:dyDescent="0.15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</row>
    <row r="1291" spans="1:13" x14ac:dyDescent="0.15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</row>
    <row r="1292" spans="1:13" x14ac:dyDescent="0.15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</row>
    <row r="1293" spans="1:13" x14ac:dyDescent="0.1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</row>
    <row r="1294" spans="1:13" x14ac:dyDescent="0.15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</row>
    <row r="1295" spans="1:13" x14ac:dyDescent="0.15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</row>
    <row r="1296" spans="1:13" x14ac:dyDescent="0.15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</row>
    <row r="1297" spans="1:13" x14ac:dyDescent="0.15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</row>
    <row r="1298" spans="1:13" x14ac:dyDescent="0.15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</row>
    <row r="1299" spans="1:13" x14ac:dyDescent="0.15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</row>
    <row r="1300" spans="1:13" x14ac:dyDescent="0.15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</row>
    <row r="1301" spans="1:13" x14ac:dyDescent="0.15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</row>
    <row r="1302" spans="1:13" x14ac:dyDescent="0.15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</row>
    <row r="1303" spans="1:13" x14ac:dyDescent="0.15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</row>
    <row r="1304" spans="1:13" x14ac:dyDescent="0.15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</row>
    <row r="1305" spans="1:13" x14ac:dyDescent="0.15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</row>
    <row r="1306" spans="1:13" x14ac:dyDescent="0.15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</row>
    <row r="1307" spans="1:13" x14ac:dyDescent="0.15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</row>
    <row r="1308" spans="1:13" x14ac:dyDescent="0.15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</row>
    <row r="1309" spans="1:13" x14ac:dyDescent="0.1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</row>
    <row r="1310" spans="1:13" x14ac:dyDescent="0.15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</row>
    <row r="1311" spans="1:13" x14ac:dyDescent="0.15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</row>
    <row r="1312" spans="1:13" x14ac:dyDescent="0.15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</row>
    <row r="1313" spans="1:13" x14ac:dyDescent="0.15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</row>
    <row r="1314" spans="1:13" x14ac:dyDescent="0.15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</row>
    <row r="1315" spans="1:13" x14ac:dyDescent="0.15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</row>
    <row r="1316" spans="1:13" x14ac:dyDescent="0.1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</row>
    <row r="1317" spans="1:13" x14ac:dyDescent="0.15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</row>
    <row r="1318" spans="1:13" x14ac:dyDescent="0.15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</row>
    <row r="1319" spans="1:13" x14ac:dyDescent="0.15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</row>
    <row r="1320" spans="1:13" x14ac:dyDescent="0.1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</row>
    <row r="1321" spans="1:13" x14ac:dyDescent="0.1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</row>
    <row r="1322" spans="1:13" x14ac:dyDescent="0.15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</row>
    <row r="1323" spans="1:13" x14ac:dyDescent="0.15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</row>
    <row r="1324" spans="1:13" x14ac:dyDescent="0.15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</row>
    <row r="1325" spans="1:13" x14ac:dyDescent="0.15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</row>
    <row r="1326" spans="1:13" x14ac:dyDescent="0.15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</row>
    <row r="1327" spans="1:13" x14ac:dyDescent="0.15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</row>
    <row r="1328" spans="1:13" x14ac:dyDescent="0.15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</row>
    <row r="1329" spans="1:13" x14ac:dyDescent="0.15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</row>
    <row r="1330" spans="1:13" x14ac:dyDescent="0.15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</row>
    <row r="1331" spans="1:13" x14ac:dyDescent="0.15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</row>
    <row r="1332" spans="1:13" x14ac:dyDescent="0.15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</row>
    <row r="1333" spans="1:13" x14ac:dyDescent="0.15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</row>
    <row r="1334" spans="1:13" x14ac:dyDescent="0.15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</row>
    <row r="1335" spans="1:13" x14ac:dyDescent="0.15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</row>
    <row r="1336" spans="1:13" x14ac:dyDescent="0.15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</row>
    <row r="1337" spans="1:13" x14ac:dyDescent="0.15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</row>
    <row r="1338" spans="1:13" x14ac:dyDescent="0.15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</row>
    <row r="1339" spans="1:13" x14ac:dyDescent="0.15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</row>
    <row r="1340" spans="1:13" x14ac:dyDescent="0.15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</row>
    <row r="1341" spans="1:13" x14ac:dyDescent="0.15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</row>
    <row r="1342" spans="1:13" x14ac:dyDescent="0.15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</row>
    <row r="1343" spans="1:13" x14ac:dyDescent="0.15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</row>
  </sheetData>
  <autoFilter ref="A4:M554" xr:uid="{00000000-0001-0000-0000-000000000000}"/>
  <phoneticPr fontId="3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1D5A-86A8-45FE-98F0-6A99232BD35D}">
  <dimension ref="A1:S366"/>
  <sheetViews>
    <sheetView workbookViewId="0">
      <pane xSplit="3" ySplit="4" topLeftCell="E164" activePane="bottomRight" state="frozen"/>
      <selection pane="topRight" activeCell="D1" sqref="D1"/>
      <selection pane="bottomLeft" activeCell="A5" sqref="A5"/>
      <selection pane="bottomRight" activeCell="R174" sqref="R174"/>
    </sheetView>
  </sheetViews>
  <sheetFormatPr defaultRowHeight="13.5" x14ac:dyDescent="0.15"/>
  <cols>
    <col min="3" max="3" width="16.875" customWidth="1"/>
    <col min="5" max="5" width="19.75" bestFit="1" customWidth="1"/>
    <col min="10" max="10" width="15" bestFit="1" customWidth="1"/>
    <col min="16" max="16" width="19.375" bestFit="1" customWidth="1"/>
    <col min="17" max="17" width="17.25" bestFit="1" customWidth="1"/>
    <col min="18" max="18" width="47.125" bestFit="1" customWidth="1"/>
  </cols>
  <sheetData>
    <row r="1" spans="1:19" x14ac:dyDescent="0.15">
      <c r="A1" s="1" t="s">
        <v>16</v>
      </c>
      <c r="B1" s="1" t="s">
        <v>17</v>
      </c>
      <c r="C1" s="1" t="s">
        <v>18</v>
      </c>
    </row>
    <row r="2" spans="1:19" x14ac:dyDescent="0.15">
      <c r="A2" s="1" t="s">
        <v>19</v>
      </c>
      <c r="B2" s="1" t="s">
        <v>20</v>
      </c>
      <c r="C2" s="1"/>
    </row>
    <row r="3" spans="1:19" x14ac:dyDescent="0.15">
      <c r="A3" s="1" t="s">
        <v>21</v>
      </c>
      <c r="B3" s="1"/>
      <c r="C3" s="1"/>
    </row>
    <row r="4" spans="1:19" x14ac:dyDescent="0.15">
      <c r="A4" s="1" t="s">
        <v>22</v>
      </c>
      <c r="B4" s="1"/>
      <c r="C4" s="1"/>
    </row>
    <row r="5" spans="1:19" x14ac:dyDescent="0.15">
      <c r="C5" s="5" t="s">
        <v>134</v>
      </c>
      <c r="D5" s="4" t="s">
        <v>25</v>
      </c>
      <c r="E5" s="4" t="s">
        <v>26</v>
      </c>
      <c r="F5" s="4" t="s">
        <v>29</v>
      </c>
      <c r="G5" s="4" t="s">
        <v>140</v>
      </c>
      <c r="H5" s="4" t="s">
        <v>141</v>
      </c>
      <c r="I5" s="1"/>
      <c r="J5" s="1"/>
      <c r="K5" s="1"/>
      <c r="L5" s="1"/>
      <c r="M5" s="1">
        <v>1</v>
      </c>
      <c r="N5" s="1">
        <v>2</v>
      </c>
      <c r="O5" s="1">
        <v>3</v>
      </c>
      <c r="P5" s="1"/>
      <c r="Q5" s="1"/>
      <c r="R5" s="1"/>
      <c r="S5" s="1"/>
    </row>
    <row r="6" spans="1:19" x14ac:dyDescent="0.15">
      <c r="D6" s="5">
        <f>IF(K6=K5,D5+1,K6*10000+1)</f>
        <v>60001</v>
      </c>
      <c r="E6" s="5" t="s">
        <v>38</v>
      </c>
      <c r="F6" s="29">
        <v>40</v>
      </c>
      <c r="G6" s="5"/>
      <c r="H6" s="5"/>
      <c r="I6" s="1"/>
      <c r="J6" s="1" t="s">
        <v>138</v>
      </c>
      <c r="K6" s="1">
        <f>_xlfn.XLOOKUP(E6,备注!E:E,备注!D:D)</f>
        <v>6</v>
      </c>
      <c r="L6" s="1" t="s">
        <v>139</v>
      </c>
      <c r="M6" s="1">
        <f>F6</f>
        <v>40</v>
      </c>
      <c r="N6" s="1" t="str">
        <f>IF(G6="","",G6)</f>
        <v/>
      </c>
      <c r="O6" s="1" t="str">
        <f>IF(H6="","",H6)</f>
        <v/>
      </c>
      <c r="P6" s="1" t="str">
        <f>IF(K6="","",$B$2&amp;J6&amp;$B$2&amp;$B$1&amp;K6)</f>
        <v>"ConditionType":6</v>
      </c>
      <c r="Q6" s="1" t="str">
        <f>$B$2&amp;L6&amp;$B$2&amp;$B$1&amp;$A$1&amp;_xlfn.TEXTJOIN($C$1,1,M6:O6)&amp;$A$2</f>
        <v>"Param":[40]</v>
      </c>
      <c r="R6" s="1" t="str">
        <f>$A$3&amp;_xlfn.TEXTJOIN($C$1,1,P6:Q6)&amp;$A$4</f>
        <v>{"ConditionType":6,"Param":[40]}</v>
      </c>
      <c r="S6" s="1"/>
    </row>
    <row r="7" spans="1:19" x14ac:dyDescent="0.15">
      <c r="D7" s="5">
        <f t="shared" ref="D7:D8" si="0">IF(K7=K6,D6+1,K7*10000+1)</f>
        <v>60002</v>
      </c>
      <c r="E7" s="5" t="s">
        <v>38</v>
      </c>
      <c r="F7" s="29">
        <v>80</v>
      </c>
      <c r="G7" s="5"/>
      <c r="H7" s="5"/>
      <c r="J7" s="1" t="s">
        <v>138</v>
      </c>
      <c r="K7" s="1">
        <f>_xlfn.XLOOKUP(E7,备注!E:E,备注!D:D)</f>
        <v>6</v>
      </c>
      <c r="L7" s="1" t="s">
        <v>139</v>
      </c>
      <c r="M7" s="1">
        <f t="shared" ref="M7" si="1">F7</f>
        <v>80</v>
      </c>
      <c r="N7" s="1" t="str">
        <f t="shared" ref="N7" si="2">IF(G7="","",G7)</f>
        <v/>
      </c>
      <c r="O7" s="1" t="str">
        <f t="shared" ref="O7" si="3">IF(H7="","",H7)</f>
        <v/>
      </c>
      <c r="P7" s="1" t="str">
        <f t="shared" ref="P7" si="4">IF(K7="","",$B$2&amp;J7&amp;$B$2&amp;$B$1&amp;K7)</f>
        <v>"ConditionType":6</v>
      </c>
      <c r="Q7" s="1" t="str">
        <f t="shared" ref="Q7" si="5">$B$2&amp;L7&amp;$B$2&amp;$B$1&amp;$A$1&amp;_xlfn.TEXTJOIN($C$1,1,M7:O7)&amp;$A$2</f>
        <v>"Param":[80]</v>
      </c>
      <c r="R7" s="1" t="str">
        <f t="shared" ref="R7" si="6">$A$3&amp;_xlfn.TEXTJOIN($C$1,1,P7:Q7)&amp;$A$4</f>
        <v>{"ConditionType":6,"Param":[80]}</v>
      </c>
    </row>
    <row r="8" spans="1:19" x14ac:dyDescent="0.15">
      <c r="D8" s="5">
        <f t="shared" si="0"/>
        <v>60003</v>
      </c>
      <c r="E8" s="5" t="s">
        <v>38</v>
      </c>
      <c r="F8" s="5">
        <f>F7+50</f>
        <v>130</v>
      </c>
      <c r="G8" s="5"/>
      <c r="H8" s="5"/>
      <c r="J8" s="1" t="s">
        <v>138</v>
      </c>
      <c r="K8" s="1">
        <f>_xlfn.XLOOKUP(E8,备注!E:E,备注!D:D)</f>
        <v>6</v>
      </c>
      <c r="L8" s="1" t="s">
        <v>139</v>
      </c>
      <c r="M8" s="1">
        <f t="shared" ref="M8:M30" si="7">F8</f>
        <v>130</v>
      </c>
      <c r="N8" s="1" t="str">
        <f t="shared" ref="N8:N30" si="8">IF(G8="","",G8)</f>
        <v/>
      </c>
      <c r="O8" s="1" t="str">
        <f t="shared" ref="O8:O30" si="9">IF(H8="","",H8)</f>
        <v/>
      </c>
      <c r="P8" s="1" t="str">
        <f t="shared" ref="P8:P30" si="10">IF(K8="","",$B$2&amp;J8&amp;$B$2&amp;$B$1&amp;K8)</f>
        <v>"ConditionType":6</v>
      </c>
      <c r="Q8" s="1" t="str">
        <f t="shared" ref="Q8:Q30" si="11">$B$2&amp;L8&amp;$B$2&amp;$B$1&amp;$A$1&amp;_xlfn.TEXTJOIN($C$1,1,M8:O8)&amp;$A$2</f>
        <v>"Param":[130]</v>
      </c>
      <c r="R8" s="1" t="str">
        <f t="shared" ref="R8:R30" si="12">$A$3&amp;_xlfn.TEXTJOIN($C$1,1,P8:Q8)&amp;$A$4</f>
        <v>{"ConditionType":6,"Param":[130]}</v>
      </c>
    </row>
    <row r="9" spans="1:19" x14ac:dyDescent="0.15">
      <c r="D9" s="5">
        <f t="shared" ref="D9:D30" si="13">IF(K9=K8,D8+1,K9*10000+1)</f>
        <v>60004</v>
      </c>
      <c r="E9" s="5" t="s">
        <v>38</v>
      </c>
      <c r="F9" s="5">
        <f t="shared" ref="F9:F13" si="14">F8+50</f>
        <v>180</v>
      </c>
      <c r="G9" s="5"/>
      <c r="H9" s="5"/>
      <c r="J9" s="1" t="s">
        <v>138</v>
      </c>
      <c r="K9" s="1">
        <f>_xlfn.XLOOKUP(E9,备注!E:E,备注!D:D)</f>
        <v>6</v>
      </c>
      <c r="L9" s="1" t="s">
        <v>139</v>
      </c>
      <c r="M9" s="1">
        <f t="shared" si="7"/>
        <v>180</v>
      </c>
      <c r="N9" s="1" t="str">
        <f t="shared" si="8"/>
        <v/>
      </c>
      <c r="O9" s="1" t="str">
        <f t="shared" si="9"/>
        <v/>
      </c>
      <c r="P9" s="1" t="str">
        <f t="shared" si="10"/>
        <v>"ConditionType":6</v>
      </c>
      <c r="Q9" s="1" t="str">
        <f t="shared" si="11"/>
        <v>"Param":[180]</v>
      </c>
      <c r="R9" s="1" t="str">
        <f t="shared" si="12"/>
        <v>{"ConditionType":6,"Param":[180]}</v>
      </c>
    </row>
    <row r="10" spans="1:19" x14ac:dyDescent="0.15">
      <c r="D10" s="5">
        <f t="shared" si="13"/>
        <v>60005</v>
      </c>
      <c r="E10" s="5" t="s">
        <v>38</v>
      </c>
      <c r="F10" s="5">
        <f t="shared" si="14"/>
        <v>230</v>
      </c>
      <c r="G10" s="5"/>
      <c r="H10" s="5"/>
      <c r="J10" s="1" t="s">
        <v>138</v>
      </c>
      <c r="K10" s="1">
        <f>_xlfn.XLOOKUP(E10,备注!E:E,备注!D:D)</f>
        <v>6</v>
      </c>
      <c r="L10" s="1" t="s">
        <v>139</v>
      </c>
      <c r="M10" s="1">
        <f t="shared" si="7"/>
        <v>230</v>
      </c>
      <c r="N10" s="1" t="str">
        <f t="shared" si="8"/>
        <v/>
      </c>
      <c r="O10" s="1" t="str">
        <f t="shared" si="9"/>
        <v/>
      </c>
      <c r="P10" s="1" t="str">
        <f t="shared" si="10"/>
        <v>"ConditionType":6</v>
      </c>
      <c r="Q10" s="1" t="str">
        <f t="shared" si="11"/>
        <v>"Param":[230]</v>
      </c>
      <c r="R10" s="1" t="str">
        <f t="shared" si="12"/>
        <v>{"ConditionType":6,"Param":[230]}</v>
      </c>
    </row>
    <row r="11" spans="1:19" x14ac:dyDescent="0.15">
      <c r="D11" s="5">
        <f t="shared" si="13"/>
        <v>60006</v>
      </c>
      <c r="E11" s="5" t="s">
        <v>38</v>
      </c>
      <c r="F11" s="5">
        <f t="shared" si="14"/>
        <v>280</v>
      </c>
      <c r="G11" s="5"/>
      <c r="H11" s="5"/>
      <c r="J11" s="1" t="s">
        <v>138</v>
      </c>
      <c r="K11" s="1">
        <f>_xlfn.XLOOKUP(E11,备注!E:E,备注!D:D)</f>
        <v>6</v>
      </c>
      <c r="L11" s="1" t="s">
        <v>139</v>
      </c>
      <c r="M11" s="1">
        <f t="shared" si="7"/>
        <v>280</v>
      </c>
      <c r="N11" s="1" t="str">
        <f t="shared" si="8"/>
        <v/>
      </c>
      <c r="O11" s="1" t="str">
        <f t="shared" si="9"/>
        <v/>
      </c>
      <c r="P11" s="1" t="str">
        <f t="shared" si="10"/>
        <v>"ConditionType":6</v>
      </c>
      <c r="Q11" s="1" t="str">
        <f t="shared" si="11"/>
        <v>"Param":[280]</v>
      </c>
      <c r="R11" s="1" t="str">
        <f t="shared" si="12"/>
        <v>{"ConditionType":6,"Param":[280]}</v>
      </c>
    </row>
    <row r="12" spans="1:19" x14ac:dyDescent="0.15">
      <c r="D12" s="5">
        <f t="shared" si="13"/>
        <v>60007</v>
      </c>
      <c r="E12" s="5" t="s">
        <v>38</v>
      </c>
      <c r="F12" s="5">
        <f t="shared" si="14"/>
        <v>330</v>
      </c>
      <c r="G12" s="5"/>
      <c r="H12" s="5"/>
      <c r="J12" s="1" t="s">
        <v>138</v>
      </c>
      <c r="K12" s="1">
        <f>_xlfn.XLOOKUP(E12,备注!E:E,备注!D:D)</f>
        <v>6</v>
      </c>
      <c r="L12" s="1" t="s">
        <v>139</v>
      </c>
      <c r="M12" s="1">
        <f t="shared" si="7"/>
        <v>330</v>
      </c>
      <c r="N12" s="1" t="str">
        <f t="shared" si="8"/>
        <v/>
      </c>
      <c r="O12" s="1" t="str">
        <f t="shared" si="9"/>
        <v/>
      </c>
      <c r="P12" s="1" t="str">
        <f t="shared" si="10"/>
        <v>"ConditionType":6</v>
      </c>
      <c r="Q12" s="1" t="str">
        <f t="shared" si="11"/>
        <v>"Param":[330]</v>
      </c>
      <c r="R12" s="1" t="str">
        <f t="shared" si="12"/>
        <v>{"ConditionType":6,"Param":[330]}</v>
      </c>
    </row>
    <row r="13" spans="1:19" x14ac:dyDescent="0.15">
      <c r="D13" s="5">
        <f t="shared" si="13"/>
        <v>60008</v>
      </c>
      <c r="E13" s="5" t="s">
        <v>38</v>
      </c>
      <c r="F13" s="5">
        <f t="shared" si="14"/>
        <v>380</v>
      </c>
      <c r="G13" s="5"/>
      <c r="H13" s="5"/>
      <c r="J13" s="1" t="s">
        <v>138</v>
      </c>
      <c r="K13" s="1">
        <f>_xlfn.XLOOKUP(E13,备注!E:E,备注!D:D)</f>
        <v>6</v>
      </c>
      <c r="L13" s="1" t="s">
        <v>139</v>
      </c>
      <c r="M13" s="1">
        <f t="shared" si="7"/>
        <v>380</v>
      </c>
      <c r="N13" s="1" t="str">
        <f t="shared" si="8"/>
        <v/>
      </c>
      <c r="O13" s="1" t="str">
        <f t="shared" si="9"/>
        <v/>
      </c>
      <c r="P13" s="1" t="str">
        <f t="shared" si="10"/>
        <v>"ConditionType":6</v>
      </c>
      <c r="Q13" s="1" t="str">
        <f t="shared" si="11"/>
        <v>"Param":[380]</v>
      </c>
      <c r="R13" s="1" t="str">
        <f t="shared" si="12"/>
        <v>{"ConditionType":6,"Param":[380]}</v>
      </c>
    </row>
    <row r="14" spans="1:19" x14ac:dyDescent="0.15">
      <c r="D14" s="5">
        <f t="shared" si="13"/>
        <v>60009</v>
      </c>
      <c r="E14" s="5" t="s">
        <v>38</v>
      </c>
      <c r="F14" s="5">
        <f>F13+80</f>
        <v>460</v>
      </c>
      <c r="G14" s="5"/>
      <c r="H14" s="5"/>
      <c r="J14" s="1" t="s">
        <v>138</v>
      </c>
      <c r="K14" s="1">
        <f>_xlfn.XLOOKUP(E14,备注!E:E,备注!D:D)</f>
        <v>6</v>
      </c>
      <c r="L14" s="1" t="s">
        <v>139</v>
      </c>
      <c r="M14" s="1">
        <f t="shared" si="7"/>
        <v>460</v>
      </c>
      <c r="N14" s="1" t="str">
        <f t="shared" si="8"/>
        <v/>
      </c>
      <c r="O14" s="1" t="str">
        <f t="shared" si="9"/>
        <v/>
      </c>
      <c r="P14" s="1" t="str">
        <f t="shared" si="10"/>
        <v>"ConditionType":6</v>
      </c>
      <c r="Q14" s="1" t="str">
        <f t="shared" si="11"/>
        <v>"Param":[460]</v>
      </c>
      <c r="R14" s="1" t="str">
        <f t="shared" si="12"/>
        <v>{"ConditionType":6,"Param":[460]}</v>
      </c>
    </row>
    <row r="15" spans="1:19" x14ac:dyDescent="0.15">
      <c r="D15" s="5">
        <f t="shared" si="13"/>
        <v>60010</v>
      </c>
      <c r="E15" s="5" t="s">
        <v>38</v>
      </c>
      <c r="F15" s="5">
        <f t="shared" ref="F15:F30" si="15">F14+80</f>
        <v>540</v>
      </c>
      <c r="G15" s="5"/>
      <c r="H15" s="5"/>
      <c r="J15" s="1" t="s">
        <v>138</v>
      </c>
      <c r="K15" s="1">
        <f>_xlfn.XLOOKUP(E15,备注!E:E,备注!D:D)</f>
        <v>6</v>
      </c>
      <c r="L15" s="1" t="s">
        <v>139</v>
      </c>
      <c r="M15" s="1">
        <f t="shared" si="7"/>
        <v>540</v>
      </c>
      <c r="N15" s="1" t="str">
        <f t="shared" si="8"/>
        <v/>
      </c>
      <c r="O15" s="1" t="str">
        <f t="shared" si="9"/>
        <v/>
      </c>
      <c r="P15" s="1" t="str">
        <f t="shared" si="10"/>
        <v>"ConditionType":6</v>
      </c>
      <c r="Q15" s="1" t="str">
        <f t="shared" si="11"/>
        <v>"Param":[540]</v>
      </c>
      <c r="R15" s="1" t="str">
        <f t="shared" si="12"/>
        <v>{"ConditionType":6,"Param":[540]}</v>
      </c>
    </row>
    <row r="16" spans="1:19" x14ac:dyDescent="0.15">
      <c r="D16" s="5">
        <f t="shared" si="13"/>
        <v>60011</v>
      </c>
      <c r="E16" s="5" t="s">
        <v>38</v>
      </c>
      <c r="F16" s="5">
        <f t="shared" si="15"/>
        <v>620</v>
      </c>
      <c r="G16" s="5"/>
      <c r="H16" s="5"/>
      <c r="J16" s="1" t="s">
        <v>138</v>
      </c>
      <c r="K16" s="1">
        <f>_xlfn.XLOOKUP(E16,备注!E:E,备注!D:D)</f>
        <v>6</v>
      </c>
      <c r="L16" s="1" t="s">
        <v>139</v>
      </c>
      <c r="M16" s="1">
        <f t="shared" si="7"/>
        <v>620</v>
      </c>
      <c r="N16" s="1" t="str">
        <f t="shared" si="8"/>
        <v/>
      </c>
      <c r="O16" s="1" t="str">
        <f t="shared" si="9"/>
        <v/>
      </c>
      <c r="P16" s="1" t="str">
        <f t="shared" si="10"/>
        <v>"ConditionType":6</v>
      </c>
      <c r="Q16" s="1" t="str">
        <f t="shared" si="11"/>
        <v>"Param":[620]</v>
      </c>
      <c r="R16" s="1" t="str">
        <f t="shared" si="12"/>
        <v>{"ConditionType":6,"Param":[620]}</v>
      </c>
    </row>
    <row r="17" spans="1:18" x14ac:dyDescent="0.15">
      <c r="D17" s="5">
        <f t="shared" si="13"/>
        <v>60012</v>
      </c>
      <c r="E17" s="5" t="s">
        <v>38</v>
      </c>
      <c r="F17" s="5">
        <f t="shared" si="15"/>
        <v>700</v>
      </c>
      <c r="G17" s="5"/>
      <c r="H17" s="5"/>
      <c r="J17" s="1" t="s">
        <v>138</v>
      </c>
      <c r="K17" s="1">
        <f>_xlfn.XLOOKUP(E17,备注!E:E,备注!D:D)</f>
        <v>6</v>
      </c>
      <c r="L17" s="1" t="s">
        <v>139</v>
      </c>
      <c r="M17" s="1">
        <f t="shared" si="7"/>
        <v>700</v>
      </c>
      <c r="N17" s="1" t="str">
        <f t="shared" si="8"/>
        <v/>
      </c>
      <c r="O17" s="1" t="str">
        <f t="shared" si="9"/>
        <v/>
      </c>
      <c r="P17" s="1" t="str">
        <f t="shared" si="10"/>
        <v>"ConditionType":6</v>
      </c>
      <c r="Q17" s="1" t="str">
        <f t="shared" si="11"/>
        <v>"Param":[700]</v>
      </c>
      <c r="R17" s="1" t="str">
        <f t="shared" si="12"/>
        <v>{"ConditionType":6,"Param":[700]}</v>
      </c>
    </row>
    <row r="18" spans="1:18" x14ac:dyDescent="0.15">
      <c r="D18" s="5">
        <f t="shared" si="13"/>
        <v>60013</v>
      </c>
      <c r="E18" s="5" t="s">
        <v>38</v>
      </c>
      <c r="F18" s="5">
        <f t="shared" si="15"/>
        <v>780</v>
      </c>
      <c r="G18" s="5"/>
      <c r="H18" s="5"/>
      <c r="J18" s="1" t="s">
        <v>138</v>
      </c>
      <c r="K18" s="1">
        <f>_xlfn.XLOOKUP(E18,备注!E:E,备注!D:D)</f>
        <v>6</v>
      </c>
      <c r="L18" s="1" t="s">
        <v>139</v>
      </c>
      <c r="M18" s="1">
        <f t="shared" si="7"/>
        <v>780</v>
      </c>
      <c r="N18" s="1" t="str">
        <f t="shared" si="8"/>
        <v/>
      </c>
      <c r="O18" s="1" t="str">
        <f t="shared" si="9"/>
        <v/>
      </c>
      <c r="P18" s="1" t="str">
        <f t="shared" si="10"/>
        <v>"ConditionType":6</v>
      </c>
      <c r="Q18" s="1" t="str">
        <f t="shared" si="11"/>
        <v>"Param":[780]</v>
      </c>
      <c r="R18" s="1" t="str">
        <f t="shared" si="12"/>
        <v>{"ConditionType":6,"Param":[780]}</v>
      </c>
    </row>
    <row r="19" spans="1:18" x14ac:dyDescent="0.15">
      <c r="D19" s="5">
        <f t="shared" si="13"/>
        <v>60014</v>
      </c>
      <c r="E19" s="5" t="s">
        <v>38</v>
      </c>
      <c r="F19" s="5">
        <f t="shared" si="15"/>
        <v>860</v>
      </c>
      <c r="G19" s="5"/>
      <c r="H19" s="5"/>
      <c r="J19" s="1" t="s">
        <v>138</v>
      </c>
      <c r="K19" s="1">
        <f>_xlfn.XLOOKUP(E19,备注!E:E,备注!D:D)</f>
        <v>6</v>
      </c>
      <c r="L19" s="1" t="s">
        <v>139</v>
      </c>
      <c r="M19" s="1">
        <f t="shared" si="7"/>
        <v>860</v>
      </c>
      <c r="N19" s="1" t="str">
        <f t="shared" si="8"/>
        <v/>
      </c>
      <c r="O19" s="1" t="str">
        <f t="shared" si="9"/>
        <v/>
      </c>
      <c r="P19" s="1" t="str">
        <f t="shared" si="10"/>
        <v>"ConditionType":6</v>
      </c>
      <c r="Q19" s="1" t="str">
        <f t="shared" si="11"/>
        <v>"Param":[860]</v>
      </c>
      <c r="R19" s="1" t="str">
        <f t="shared" si="12"/>
        <v>{"ConditionType":6,"Param":[860]}</v>
      </c>
    </row>
    <row r="20" spans="1:18" x14ac:dyDescent="0.15">
      <c r="D20" s="5">
        <f t="shared" si="13"/>
        <v>60015</v>
      </c>
      <c r="E20" s="5" t="s">
        <v>38</v>
      </c>
      <c r="F20" s="5">
        <f t="shared" si="15"/>
        <v>940</v>
      </c>
      <c r="G20" s="5"/>
      <c r="H20" s="5"/>
      <c r="J20" s="1" t="s">
        <v>138</v>
      </c>
      <c r="K20" s="1">
        <f>_xlfn.XLOOKUP(E20,备注!E:E,备注!D:D)</f>
        <v>6</v>
      </c>
      <c r="L20" s="1" t="s">
        <v>139</v>
      </c>
      <c r="M20" s="1">
        <f t="shared" si="7"/>
        <v>940</v>
      </c>
      <c r="N20" s="1" t="str">
        <f t="shared" si="8"/>
        <v/>
      </c>
      <c r="O20" s="1" t="str">
        <f t="shared" si="9"/>
        <v/>
      </c>
      <c r="P20" s="1" t="str">
        <f t="shared" si="10"/>
        <v>"ConditionType":6</v>
      </c>
      <c r="Q20" s="1" t="str">
        <f t="shared" si="11"/>
        <v>"Param":[940]</v>
      </c>
      <c r="R20" s="1" t="str">
        <f t="shared" si="12"/>
        <v>{"ConditionType":6,"Param":[940]}</v>
      </c>
    </row>
    <row r="21" spans="1:18" x14ac:dyDescent="0.15">
      <c r="D21" s="5">
        <f t="shared" si="13"/>
        <v>60016</v>
      </c>
      <c r="E21" s="5" t="s">
        <v>38</v>
      </c>
      <c r="F21" s="5">
        <f t="shared" si="15"/>
        <v>1020</v>
      </c>
      <c r="G21" s="5"/>
      <c r="H21" s="5"/>
      <c r="J21" s="1" t="s">
        <v>138</v>
      </c>
      <c r="K21" s="1">
        <f>_xlfn.XLOOKUP(E21,备注!E:E,备注!D:D)</f>
        <v>6</v>
      </c>
      <c r="L21" s="1" t="s">
        <v>139</v>
      </c>
      <c r="M21" s="1">
        <f t="shared" si="7"/>
        <v>1020</v>
      </c>
      <c r="N21" s="1" t="str">
        <f t="shared" si="8"/>
        <v/>
      </c>
      <c r="O21" s="1" t="str">
        <f t="shared" si="9"/>
        <v/>
      </c>
      <c r="P21" s="1" t="str">
        <f t="shared" si="10"/>
        <v>"ConditionType":6</v>
      </c>
      <c r="Q21" s="1" t="str">
        <f t="shared" si="11"/>
        <v>"Param":[1020]</v>
      </c>
      <c r="R21" s="1" t="str">
        <f t="shared" si="12"/>
        <v>{"ConditionType":6,"Param":[1020]}</v>
      </c>
    </row>
    <row r="22" spans="1:18" x14ac:dyDescent="0.15">
      <c r="D22" s="5">
        <f t="shared" si="13"/>
        <v>60017</v>
      </c>
      <c r="E22" s="5" t="s">
        <v>38</v>
      </c>
      <c r="F22" s="5">
        <f t="shared" si="15"/>
        <v>1100</v>
      </c>
      <c r="G22" s="5"/>
      <c r="H22" s="5"/>
      <c r="J22" s="1" t="s">
        <v>138</v>
      </c>
      <c r="K22" s="1">
        <f>_xlfn.XLOOKUP(E22,备注!E:E,备注!D:D)</f>
        <v>6</v>
      </c>
      <c r="L22" s="1" t="s">
        <v>139</v>
      </c>
      <c r="M22" s="1">
        <f t="shared" si="7"/>
        <v>1100</v>
      </c>
      <c r="N22" s="1" t="str">
        <f t="shared" si="8"/>
        <v/>
      </c>
      <c r="O22" s="1" t="str">
        <f t="shared" si="9"/>
        <v/>
      </c>
      <c r="P22" s="1" t="str">
        <f t="shared" si="10"/>
        <v>"ConditionType":6</v>
      </c>
      <c r="Q22" s="1" t="str">
        <f t="shared" si="11"/>
        <v>"Param":[1100]</v>
      </c>
      <c r="R22" s="1" t="str">
        <f t="shared" si="12"/>
        <v>{"ConditionType":6,"Param":[1100]}</v>
      </c>
    </row>
    <row r="23" spans="1:18" x14ac:dyDescent="0.15">
      <c r="D23" s="5">
        <f t="shared" si="13"/>
        <v>60018</v>
      </c>
      <c r="E23" s="5" t="s">
        <v>38</v>
      </c>
      <c r="F23" s="5">
        <f t="shared" si="15"/>
        <v>1180</v>
      </c>
      <c r="G23" s="5"/>
      <c r="H23" s="5"/>
      <c r="J23" s="1" t="s">
        <v>138</v>
      </c>
      <c r="K23" s="1">
        <f>_xlfn.XLOOKUP(E23,备注!E:E,备注!D:D)</f>
        <v>6</v>
      </c>
      <c r="L23" s="1" t="s">
        <v>139</v>
      </c>
      <c r="M23" s="1">
        <f t="shared" si="7"/>
        <v>1180</v>
      </c>
      <c r="N23" s="1" t="str">
        <f t="shared" si="8"/>
        <v/>
      </c>
      <c r="O23" s="1" t="str">
        <f t="shared" si="9"/>
        <v/>
      </c>
      <c r="P23" s="1" t="str">
        <f t="shared" si="10"/>
        <v>"ConditionType":6</v>
      </c>
      <c r="Q23" s="1" t="str">
        <f t="shared" si="11"/>
        <v>"Param":[1180]</v>
      </c>
      <c r="R23" s="1" t="str">
        <f t="shared" si="12"/>
        <v>{"ConditionType":6,"Param":[1180]}</v>
      </c>
    </row>
    <row r="24" spans="1:18" x14ac:dyDescent="0.15">
      <c r="D24" s="5">
        <f t="shared" si="13"/>
        <v>60019</v>
      </c>
      <c r="E24" s="5" t="s">
        <v>38</v>
      </c>
      <c r="F24" s="5">
        <f t="shared" si="15"/>
        <v>1260</v>
      </c>
      <c r="G24" s="5"/>
      <c r="H24" s="5"/>
      <c r="J24" s="1" t="s">
        <v>138</v>
      </c>
      <c r="K24" s="1">
        <f>_xlfn.XLOOKUP(E24,备注!E:E,备注!D:D)</f>
        <v>6</v>
      </c>
      <c r="L24" s="1" t="s">
        <v>139</v>
      </c>
      <c r="M24" s="1">
        <f t="shared" si="7"/>
        <v>1260</v>
      </c>
      <c r="N24" s="1" t="str">
        <f t="shared" si="8"/>
        <v/>
      </c>
      <c r="O24" s="1" t="str">
        <f t="shared" si="9"/>
        <v/>
      </c>
      <c r="P24" s="1" t="str">
        <f t="shared" si="10"/>
        <v>"ConditionType":6</v>
      </c>
      <c r="Q24" s="1" t="str">
        <f t="shared" si="11"/>
        <v>"Param":[1260]</v>
      </c>
      <c r="R24" s="1" t="str">
        <f t="shared" si="12"/>
        <v>{"ConditionType":6,"Param":[1260]}</v>
      </c>
    </row>
    <row r="25" spans="1:18" x14ac:dyDescent="0.15">
      <c r="D25" s="5">
        <f t="shared" si="13"/>
        <v>60020</v>
      </c>
      <c r="E25" s="5" t="s">
        <v>38</v>
      </c>
      <c r="F25" s="5">
        <f t="shared" si="15"/>
        <v>1340</v>
      </c>
      <c r="G25" s="5"/>
      <c r="H25" s="5"/>
      <c r="J25" s="1" t="s">
        <v>138</v>
      </c>
      <c r="K25" s="1">
        <f>_xlfn.XLOOKUP(E25,备注!E:E,备注!D:D)</f>
        <v>6</v>
      </c>
      <c r="L25" s="1" t="s">
        <v>139</v>
      </c>
      <c r="M25" s="1">
        <f t="shared" si="7"/>
        <v>1340</v>
      </c>
      <c r="N25" s="1" t="str">
        <f t="shared" si="8"/>
        <v/>
      </c>
      <c r="O25" s="1" t="str">
        <f t="shared" si="9"/>
        <v/>
      </c>
      <c r="P25" s="1" t="str">
        <f t="shared" si="10"/>
        <v>"ConditionType":6</v>
      </c>
      <c r="Q25" s="1" t="str">
        <f t="shared" si="11"/>
        <v>"Param":[1340]</v>
      </c>
      <c r="R25" s="1" t="str">
        <f t="shared" si="12"/>
        <v>{"ConditionType":6,"Param":[1340]}</v>
      </c>
    </row>
    <row r="26" spans="1:18" x14ac:dyDescent="0.15">
      <c r="D26" s="5">
        <f t="shared" si="13"/>
        <v>60021</v>
      </c>
      <c r="E26" s="5" t="s">
        <v>38</v>
      </c>
      <c r="F26" s="5">
        <f t="shared" si="15"/>
        <v>1420</v>
      </c>
      <c r="G26" s="5"/>
      <c r="H26" s="5"/>
      <c r="J26" s="1" t="s">
        <v>138</v>
      </c>
      <c r="K26" s="1">
        <f>_xlfn.XLOOKUP(E26,备注!E:E,备注!D:D)</f>
        <v>6</v>
      </c>
      <c r="L26" s="1" t="s">
        <v>139</v>
      </c>
      <c r="M26" s="1">
        <f t="shared" si="7"/>
        <v>1420</v>
      </c>
      <c r="N26" s="1" t="str">
        <f t="shared" si="8"/>
        <v/>
      </c>
      <c r="O26" s="1" t="str">
        <f t="shared" si="9"/>
        <v/>
      </c>
      <c r="P26" s="1" t="str">
        <f t="shared" si="10"/>
        <v>"ConditionType":6</v>
      </c>
      <c r="Q26" s="1" t="str">
        <f t="shared" si="11"/>
        <v>"Param":[1420]</v>
      </c>
      <c r="R26" s="1" t="str">
        <f t="shared" si="12"/>
        <v>{"ConditionType":6,"Param":[1420]}</v>
      </c>
    </row>
    <row r="27" spans="1:18" x14ac:dyDescent="0.15">
      <c r="D27" s="5">
        <f t="shared" si="13"/>
        <v>60022</v>
      </c>
      <c r="E27" s="5" t="s">
        <v>38</v>
      </c>
      <c r="F27" s="5">
        <f t="shared" si="15"/>
        <v>1500</v>
      </c>
      <c r="G27" s="5"/>
      <c r="H27" s="5"/>
      <c r="J27" s="1" t="s">
        <v>138</v>
      </c>
      <c r="K27" s="1">
        <f>_xlfn.XLOOKUP(E27,备注!E:E,备注!D:D)</f>
        <v>6</v>
      </c>
      <c r="L27" s="1" t="s">
        <v>139</v>
      </c>
      <c r="M27" s="1">
        <f t="shared" si="7"/>
        <v>1500</v>
      </c>
      <c r="N27" s="1" t="str">
        <f t="shared" si="8"/>
        <v/>
      </c>
      <c r="O27" s="1" t="str">
        <f t="shared" si="9"/>
        <v/>
      </c>
      <c r="P27" s="1" t="str">
        <f t="shared" si="10"/>
        <v>"ConditionType":6</v>
      </c>
      <c r="Q27" s="1" t="str">
        <f t="shared" si="11"/>
        <v>"Param":[1500]</v>
      </c>
      <c r="R27" s="1" t="str">
        <f t="shared" si="12"/>
        <v>{"ConditionType":6,"Param":[1500]}</v>
      </c>
    </row>
    <row r="28" spans="1:18" x14ac:dyDescent="0.15">
      <c r="D28" s="5">
        <f t="shared" si="13"/>
        <v>60023</v>
      </c>
      <c r="E28" s="5" t="s">
        <v>38</v>
      </c>
      <c r="F28" s="5">
        <f t="shared" si="15"/>
        <v>1580</v>
      </c>
      <c r="G28" s="5"/>
      <c r="H28" s="5"/>
      <c r="J28" s="1" t="s">
        <v>138</v>
      </c>
      <c r="K28" s="1">
        <f>_xlfn.XLOOKUP(E28,备注!E:E,备注!D:D)</f>
        <v>6</v>
      </c>
      <c r="L28" s="1" t="s">
        <v>139</v>
      </c>
      <c r="M28" s="1">
        <f t="shared" si="7"/>
        <v>1580</v>
      </c>
      <c r="N28" s="1" t="str">
        <f t="shared" si="8"/>
        <v/>
      </c>
      <c r="O28" s="1" t="str">
        <f t="shared" si="9"/>
        <v/>
      </c>
      <c r="P28" s="1" t="str">
        <f t="shared" si="10"/>
        <v>"ConditionType":6</v>
      </c>
      <c r="Q28" s="1" t="str">
        <f t="shared" si="11"/>
        <v>"Param":[1580]</v>
      </c>
      <c r="R28" s="1" t="str">
        <f t="shared" si="12"/>
        <v>{"ConditionType":6,"Param":[1580]}</v>
      </c>
    </row>
    <row r="29" spans="1:18" x14ac:dyDescent="0.15">
      <c r="D29" s="5">
        <f t="shared" si="13"/>
        <v>60024</v>
      </c>
      <c r="E29" s="5" t="s">
        <v>38</v>
      </c>
      <c r="F29" s="5">
        <f t="shared" si="15"/>
        <v>1660</v>
      </c>
      <c r="G29" s="5"/>
      <c r="H29" s="5"/>
      <c r="J29" s="1" t="s">
        <v>138</v>
      </c>
      <c r="K29" s="1">
        <f>_xlfn.XLOOKUP(E29,备注!E:E,备注!D:D)</f>
        <v>6</v>
      </c>
      <c r="L29" s="1" t="s">
        <v>139</v>
      </c>
      <c r="M29" s="1">
        <f t="shared" si="7"/>
        <v>1660</v>
      </c>
      <c r="N29" s="1" t="str">
        <f t="shared" si="8"/>
        <v/>
      </c>
      <c r="O29" s="1" t="str">
        <f t="shared" si="9"/>
        <v/>
      </c>
      <c r="P29" s="1" t="str">
        <f t="shared" si="10"/>
        <v>"ConditionType":6</v>
      </c>
      <c r="Q29" s="1" t="str">
        <f t="shared" si="11"/>
        <v>"Param":[1660]</v>
      </c>
      <c r="R29" s="1" t="str">
        <f t="shared" si="12"/>
        <v>{"ConditionType":6,"Param":[1660]}</v>
      </c>
    </row>
    <row r="30" spans="1:18" x14ac:dyDescent="0.15">
      <c r="D30" s="5">
        <f t="shared" si="13"/>
        <v>60025</v>
      </c>
      <c r="E30" s="5" t="s">
        <v>38</v>
      </c>
      <c r="F30" s="5">
        <f t="shared" si="15"/>
        <v>1740</v>
      </c>
      <c r="G30" s="5"/>
      <c r="H30" s="5"/>
      <c r="J30" s="1" t="s">
        <v>138</v>
      </c>
      <c r="K30" s="1">
        <f>_xlfn.XLOOKUP(E30,备注!E:E,备注!D:D)</f>
        <v>6</v>
      </c>
      <c r="L30" s="1" t="s">
        <v>139</v>
      </c>
      <c r="M30" s="1">
        <f t="shared" si="7"/>
        <v>1740</v>
      </c>
      <c r="N30" s="1" t="str">
        <f t="shared" si="8"/>
        <v/>
      </c>
      <c r="O30" s="1" t="str">
        <f t="shared" si="9"/>
        <v/>
      </c>
      <c r="P30" s="1" t="str">
        <f t="shared" si="10"/>
        <v>"ConditionType":6</v>
      </c>
      <c r="Q30" s="1" t="str">
        <f t="shared" si="11"/>
        <v>"Param":[1740]</v>
      </c>
      <c r="R30" s="1" t="str">
        <f t="shared" si="12"/>
        <v>{"ConditionType":6,"Param":[1740]}</v>
      </c>
    </row>
    <row r="31" spans="1:18" x14ac:dyDescent="0.15">
      <c r="A31" s="1"/>
      <c r="B31" s="1"/>
      <c r="C31" s="1"/>
    </row>
    <row r="32" spans="1:18" x14ac:dyDescent="0.15">
      <c r="A32" s="1"/>
      <c r="B32" s="1"/>
      <c r="C32" s="1"/>
    </row>
    <row r="33" spans="3:19" x14ac:dyDescent="0.15">
      <c r="C33" s="5" t="s">
        <v>135</v>
      </c>
      <c r="D33" s="4" t="s">
        <v>25</v>
      </c>
      <c r="E33" s="4" t="s">
        <v>26</v>
      </c>
      <c r="F33" s="4" t="s">
        <v>29</v>
      </c>
      <c r="G33" s="4" t="s">
        <v>140</v>
      </c>
      <c r="H33" s="4" t="s">
        <v>141</v>
      </c>
      <c r="I33" s="1"/>
      <c r="J33" s="1"/>
      <c r="K33" s="1"/>
      <c r="L33" s="1"/>
      <c r="M33" s="1">
        <v>1</v>
      </c>
      <c r="N33" s="1">
        <v>2</v>
      </c>
      <c r="O33" s="1">
        <v>3</v>
      </c>
      <c r="P33" s="1"/>
      <c r="Q33" s="1"/>
      <c r="R33" s="1"/>
      <c r="S33" s="1"/>
    </row>
    <row r="34" spans="3:19" x14ac:dyDescent="0.15">
      <c r="D34" s="5">
        <f>IF(K34=K33,D33+1,K34*10000+1)</f>
        <v>60001</v>
      </c>
      <c r="E34" s="5" t="s">
        <v>38</v>
      </c>
      <c r="F34" s="29">
        <f>F6+60</f>
        <v>100</v>
      </c>
      <c r="G34" s="5"/>
      <c r="H34" s="5"/>
      <c r="I34" s="1"/>
      <c r="J34" s="1" t="s">
        <v>138</v>
      </c>
      <c r="K34" s="1">
        <f>_xlfn.XLOOKUP(E34,备注!E:E,备注!D:D)</f>
        <v>6</v>
      </c>
      <c r="L34" s="1" t="s">
        <v>139</v>
      </c>
      <c r="M34" s="1">
        <f>F34</f>
        <v>100</v>
      </c>
      <c r="N34" s="1" t="str">
        <f>IF(G34="","",G34)</f>
        <v/>
      </c>
      <c r="O34" s="1" t="str">
        <f>IF(H34="","",H34)</f>
        <v/>
      </c>
      <c r="P34" s="1" t="str">
        <f>IF(K34="","",$B$2&amp;J34&amp;$B$2&amp;$B$1&amp;K34)</f>
        <v>"ConditionType":6</v>
      </c>
      <c r="Q34" s="1" t="str">
        <f>$B$2&amp;L34&amp;$B$2&amp;$B$1&amp;$A$1&amp;_xlfn.TEXTJOIN($C$1,1,M34:O34)&amp;$A$2</f>
        <v>"Param":[100]</v>
      </c>
      <c r="R34" s="1" t="str">
        <f>$A$3&amp;_xlfn.TEXTJOIN($C$1,1,P34:Q34)&amp;$A$4</f>
        <v>{"ConditionType":6,"Param":[100]}</v>
      </c>
      <c r="S34" s="1"/>
    </row>
    <row r="35" spans="3:19" x14ac:dyDescent="0.15">
      <c r="D35" s="5">
        <f t="shared" ref="D35:D58" si="16">IF(K35=K34,D34+1,K35*10000+1)</f>
        <v>60002</v>
      </c>
      <c r="E35" s="5" t="s">
        <v>38</v>
      </c>
      <c r="F35" s="29">
        <f t="shared" ref="F35:F58" si="17">F7+60</f>
        <v>140</v>
      </c>
      <c r="G35" s="5"/>
      <c r="H35" s="5"/>
      <c r="J35" s="1" t="s">
        <v>138</v>
      </c>
      <c r="K35" s="1">
        <f>_xlfn.XLOOKUP(E35,备注!E:E,备注!D:D)</f>
        <v>6</v>
      </c>
      <c r="L35" s="1" t="s">
        <v>139</v>
      </c>
      <c r="M35" s="1">
        <f t="shared" ref="M35:M58" si="18">F35</f>
        <v>140</v>
      </c>
      <c r="N35" s="1" t="str">
        <f t="shared" ref="N35:N58" si="19">IF(G35="","",G35)</f>
        <v/>
      </c>
      <c r="O35" s="1" t="str">
        <f t="shared" ref="O35:O58" si="20">IF(H35="","",H35)</f>
        <v/>
      </c>
      <c r="P35" s="1" t="str">
        <f t="shared" ref="P35:P58" si="21">IF(K35="","",$B$2&amp;J35&amp;$B$2&amp;$B$1&amp;K35)</f>
        <v>"ConditionType":6</v>
      </c>
      <c r="Q35" s="1" t="str">
        <f t="shared" ref="Q35:Q58" si="22">$B$2&amp;L35&amp;$B$2&amp;$B$1&amp;$A$1&amp;_xlfn.TEXTJOIN($C$1,1,M35:O35)&amp;$A$2</f>
        <v>"Param":[140]</v>
      </c>
      <c r="R35" s="1" t="str">
        <f t="shared" ref="R35:R58" si="23">$A$3&amp;_xlfn.TEXTJOIN($C$1,1,P35:Q35)&amp;$A$4</f>
        <v>{"ConditionType":6,"Param":[140]}</v>
      </c>
    </row>
    <row r="36" spans="3:19" x14ac:dyDescent="0.15">
      <c r="D36" s="5">
        <f t="shared" si="16"/>
        <v>60003</v>
      </c>
      <c r="E36" s="5" t="s">
        <v>38</v>
      </c>
      <c r="F36" s="5">
        <f t="shared" si="17"/>
        <v>190</v>
      </c>
      <c r="G36" s="5"/>
      <c r="H36" s="5"/>
      <c r="J36" s="1" t="s">
        <v>138</v>
      </c>
      <c r="K36" s="1">
        <f>_xlfn.XLOOKUP(E36,备注!E:E,备注!D:D)</f>
        <v>6</v>
      </c>
      <c r="L36" s="1" t="s">
        <v>139</v>
      </c>
      <c r="M36" s="1">
        <f t="shared" si="18"/>
        <v>190</v>
      </c>
      <c r="N36" s="1" t="str">
        <f t="shared" si="19"/>
        <v/>
      </c>
      <c r="O36" s="1" t="str">
        <f t="shared" si="20"/>
        <v/>
      </c>
      <c r="P36" s="1" t="str">
        <f t="shared" si="21"/>
        <v>"ConditionType":6</v>
      </c>
      <c r="Q36" s="1" t="str">
        <f t="shared" si="22"/>
        <v>"Param":[190]</v>
      </c>
      <c r="R36" s="1" t="str">
        <f t="shared" si="23"/>
        <v>{"ConditionType":6,"Param":[190]}</v>
      </c>
    </row>
    <row r="37" spans="3:19" x14ac:dyDescent="0.15">
      <c r="D37" s="5">
        <f t="shared" si="16"/>
        <v>60004</v>
      </c>
      <c r="E37" s="5" t="s">
        <v>38</v>
      </c>
      <c r="F37" s="5">
        <f t="shared" si="17"/>
        <v>240</v>
      </c>
      <c r="G37" s="5"/>
      <c r="H37" s="5"/>
      <c r="J37" s="1" t="s">
        <v>138</v>
      </c>
      <c r="K37" s="1">
        <f>_xlfn.XLOOKUP(E37,备注!E:E,备注!D:D)</f>
        <v>6</v>
      </c>
      <c r="L37" s="1" t="s">
        <v>139</v>
      </c>
      <c r="M37" s="1">
        <f t="shared" si="18"/>
        <v>240</v>
      </c>
      <c r="N37" s="1" t="str">
        <f t="shared" si="19"/>
        <v/>
      </c>
      <c r="O37" s="1" t="str">
        <f t="shared" si="20"/>
        <v/>
      </c>
      <c r="P37" s="1" t="str">
        <f t="shared" si="21"/>
        <v>"ConditionType":6</v>
      </c>
      <c r="Q37" s="1" t="str">
        <f t="shared" si="22"/>
        <v>"Param":[240]</v>
      </c>
      <c r="R37" s="1" t="str">
        <f t="shared" si="23"/>
        <v>{"ConditionType":6,"Param":[240]}</v>
      </c>
    </row>
    <row r="38" spans="3:19" x14ac:dyDescent="0.15">
      <c r="D38" s="5">
        <f t="shared" si="16"/>
        <v>60005</v>
      </c>
      <c r="E38" s="5" t="s">
        <v>38</v>
      </c>
      <c r="F38" s="5">
        <f t="shared" si="17"/>
        <v>290</v>
      </c>
      <c r="G38" s="5"/>
      <c r="H38" s="5"/>
      <c r="J38" s="1" t="s">
        <v>138</v>
      </c>
      <c r="K38" s="1">
        <f>_xlfn.XLOOKUP(E38,备注!E:E,备注!D:D)</f>
        <v>6</v>
      </c>
      <c r="L38" s="1" t="s">
        <v>139</v>
      </c>
      <c r="M38" s="1">
        <f t="shared" si="18"/>
        <v>290</v>
      </c>
      <c r="N38" s="1" t="str">
        <f t="shared" si="19"/>
        <v/>
      </c>
      <c r="O38" s="1" t="str">
        <f t="shared" si="20"/>
        <v/>
      </c>
      <c r="P38" s="1" t="str">
        <f t="shared" si="21"/>
        <v>"ConditionType":6</v>
      </c>
      <c r="Q38" s="1" t="str">
        <f t="shared" si="22"/>
        <v>"Param":[290]</v>
      </c>
      <c r="R38" s="1" t="str">
        <f t="shared" si="23"/>
        <v>{"ConditionType":6,"Param":[290]}</v>
      </c>
    </row>
    <row r="39" spans="3:19" x14ac:dyDescent="0.15">
      <c r="D39" s="5">
        <f t="shared" si="16"/>
        <v>60006</v>
      </c>
      <c r="E39" s="5" t="s">
        <v>38</v>
      </c>
      <c r="F39" s="5">
        <f t="shared" si="17"/>
        <v>340</v>
      </c>
      <c r="G39" s="5"/>
      <c r="H39" s="5"/>
      <c r="J39" s="1" t="s">
        <v>138</v>
      </c>
      <c r="K39" s="1">
        <f>_xlfn.XLOOKUP(E39,备注!E:E,备注!D:D)</f>
        <v>6</v>
      </c>
      <c r="L39" s="1" t="s">
        <v>139</v>
      </c>
      <c r="M39" s="1">
        <f t="shared" si="18"/>
        <v>340</v>
      </c>
      <c r="N39" s="1" t="str">
        <f t="shared" si="19"/>
        <v/>
      </c>
      <c r="O39" s="1" t="str">
        <f t="shared" si="20"/>
        <v/>
      </c>
      <c r="P39" s="1" t="str">
        <f t="shared" si="21"/>
        <v>"ConditionType":6</v>
      </c>
      <c r="Q39" s="1" t="str">
        <f t="shared" si="22"/>
        <v>"Param":[340]</v>
      </c>
      <c r="R39" s="1" t="str">
        <f t="shared" si="23"/>
        <v>{"ConditionType":6,"Param":[340]}</v>
      </c>
    </row>
    <row r="40" spans="3:19" x14ac:dyDescent="0.15">
      <c r="D40" s="5">
        <f t="shared" si="16"/>
        <v>60007</v>
      </c>
      <c r="E40" s="5" t="s">
        <v>38</v>
      </c>
      <c r="F40" s="5">
        <f t="shared" si="17"/>
        <v>390</v>
      </c>
      <c r="G40" s="5"/>
      <c r="H40" s="5"/>
      <c r="J40" s="1" t="s">
        <v>138</v>
      </c>
      <c r="K40" s="1">
        <f>_xlfn.XLOOKUP(E40,备注!E:E,备注!D:D)</f>
        <v>6</v>
      </c>
      <c r="L40" s="1" t="s">
        <v>139</v>
      </c>
      <c r="M40" s="1">
        <f t="shared" si="18"/>
        <v>390</v>
      </c>
      <c r="N40" s="1" t="str">
        <f t="shared" si="19"/>
        <v/>
      </c>
      <c r="O40" s="1" t="str">
        <f t="shared" si="20"/>
        <v/>
      </c>
      <c r="P40" s="1" t="str">
        <f t="shared" si="21"/>
        <v>"ConditionType":6</v>
      </c>
      <c r="Q40" s="1" t="str">
        <f t="shared" si="22"/>
        <v>"Param":[390]</v>
      </c>
      <c r="R40" s="1" t="str">
        <f t="shared" si="23"/>
        <v>{"ConditionType":6,"Param":[390]}</v>
      </c>
    </row>
    <row r="41" spans="3:19" x14ac:dyDescent="0.15">
      <c r="D41" s="5">
        <f t="shared" si="16"/>
        <v>60008</v>
      </c>
      <c r="E41" s="5" t="s">
        <v>38</v>
      </c>
      <c r="F41" s="5">
        <f t="shared" si="17"/>
        <v>440</v>
      </c>
      <c r="G41" s="5"/>
      <c r="H41" s="5"/>
      <c r="J41" s="1" t="s">
        <v>138</v>
      </c>
      <c r="K41" s="1">
        <f>_xlfn.XLOOKUP(E41,备注!E:E,备注!D:D)</f>
        <v>6</v>
      </c>
      <c r="L41" s="1" t="s">
        <v>139</v>
      </c>
      <c r="M41" s="1">
        <f t="shared" si="18"/>
        <v>440</v>
      </c>
      <c r="N41" s="1" t="str">
        <f t="shared" si="19"/>
        <v/>
      </c>
      <c r="O41" s="1" t="str">
        <f t="shared" si="20"/>
        <v/>
      </c>
      <c r="P41" s="1" t="str">
        <f t="shared" si="21"/>
        <v>"ConditionType":6</v>
      </c>
      <c r="Q41" s="1" t="str">
        <f t="shared" si="22"/>
        <v>"Param":[440]</v>
      </c>
      <c r="R41" s="1" t="str">
        <f t="shared" si="23"/>
        <v>{"ConditionType":6,"Param":[440]}</v>
      </c>
    </row>
    <row r="42" spans="3:19" x14ac:dyDescent="0.15">
      <c r="D42" s="5">
        <f t="shared" si="16"/>
        <v>60009</v>
      </c>
      <c r="E42" s="5" t="s">
        <v>38</v>
      </c>
      <c r="F42" s="5">
        <f t="shared" si="17"/>
        <v>520</v>
      </c>
      <c r="G42" s="5"/>
      <c r="H42" s="5"/>
      <c r="J42" s="1" t="s">
        <v>138</v>
      </c>
      <c r="K42" s="1">
        <f>_xlfn.XLOOKUP(E42,备注!E:E,备注!D:D)</f>
        <v>6</v>
      </c>
      <c r="L42" s="1" t="s">
        <v>139</v>
      </c>
      <c r="M42" s="1">
        <f t="shared" si="18"/>
        <v>520</v>
      </c>
      <c r="N42" s="1" t="str">
        <f t="shared" si="19"/>
        <v/>
      </c>
      <c r="O42" s="1" t="str">
        <f t="shared" si="20"/>
        <v/>
      </c>
      <c r="P42" s="1" t="str">
        <f t="shared" si="21"/>
        <v>"ConditionType":6</v>
      </c>
      <c r="Q42" s="1" t="str">
        <f t="shared" si="22"/>
        <v>"Param":[520]</v>
      </c>
      <c r="R42" s="1" t="str">
        <f t="shared" si="23"/>
        <v>{"ConditionType":6,"Param":[520]}</v>
      </c>
    </row>
    <row r="43" spans="3:19" x14ac:dyDescent="0.15">
      <c r="D43" s="5">
        <f t="shared" si="16"/>
        <v>60010</v>
      </c>
      <c r="E43" s="5" t="s">
        <v>38</v>
      </c>
      <c r="F43" s="5">
        <f t="shared" si="17"/>
        <v>600</v>
      </c>
      <c r="G43" s="5"/>
      <c r="H43" s="5"/>
      <c r="J43" s="1" t="s">
        <v>138</v>
      </c>
      <c r="K43" s="1">
        <f>_xlfn.XLOOKUP(E43,备注!E:E,备注!D:D)</f>
        <v>6</v>
      </c>
      <c r="L43" s="1" t="s">
        <v>139</v>
      </c>
      <c r="M43" s="1">
        <f t="shared" si="18"/>
        <v>600</v>
      </c>
      <c r="N43" s="1" t="str">
        <f t="shared" si="19"/>
        <v/>
      </c>
      <c r="O43" s="1" t="str">
        <f t="shared" si="20"/>
        <v/>
      </c>
      <c r="P43" s="1" t="str">
        <f t="shared" si="21"/>
        <v>"ConditionType":6</v>
      </c>
      <c r="Q43" s="1" t="str">
        <f t="shared" si="22"/>
        <v>"Param":[600]</v>
      </c>
      <c r="R43" s="1" t="str">
        <f t="shared" si="23"/>
        <v>{"ConditionType":6,"Param":[600]}</v>
      </c>
    </row>
    <row r="44" spans="3:19" x14ac:dyDescent="0.15">
      <c r="D44" s="5">
        <f t="shared" si="16"/>
        <v>60011</v>
      </c>
      <c r="E44" s="5" t="s">
        <v>38</v>
      </c>
      <c r="F44" s="5">
        <f t="shared" si="17"/>
        <v>680</v>
      </c>
      <c r="G44" s="5"/>
      <c r="H44" s="5"/>
      <c r="J44" s="1" t="s">
        <v>138</v>
      </c>
      <c r="K44" s="1">
        <f>_xlfn.XLOOKUP(E44,备注!E:E,备注!D:D)</f>
        <v>6</v>
      </c>
      <c r="L44" s="1" t="s">
        <v>139</v>
      </c>
      <c r="M44" s="1">
        <f t="shared" si="18"/>
        <v>680</v>
      </c>
      <c r="N44" s="1" t="str">
        <f t="shared" si="19"/>
        <v/>
      </c>
      <c r="O44" s="1" t="str">
        <f t="shared" si="20"/>
        <v/>
      </c>
      <c r="P44" s="1" t="str">
        <f t="shared" si="21"/>
        <v>"ConditionType":6</v>
      </c>
      <c r="Q44" s="1" t="str">
        <f t="shared" si="22"/>
        <v>"Param":[680]</v>
      </c>
      <c r="R44" s="1" t="str">
        <f t="shared" si="23"/>
        <v>{"ConditionType":6,"Param":[680]}</v>
      </c>
    </row>
    <row r="45" spans="3:19" x14ac:dyDescent="0.15">
      <c r="D45" s="5">
        <f t="shared" si="16"/>
        <v>60012</v>
      </c>
      <c r="E45" s="5" t="s">
        <v>38</v>
      </c>
      <c r="F45" s="5">
        <f t="shared" si="17"/>
        <v>760</v>
      </c>
      <c r="G45" s="5"/>
      <c r="H45" s="5"/>
      <c r="J45" s="1" t="s">
        <v>138</v>
      </c>
      <c r="K45" s="1">
        <f>_xlfn.XLOOKUP(E45,备注!E:E,备注!D:D)</f>
        <v>6</v>
      </c>
      <c r="L45" s="1" t="s">
        <v>139</v>
      </c>
      <c r="M45" s="1">
        <f t="shared" si="18"/>
        <v>760</v>
      </c>
      <c r="N45" s="1" t="str">
        <f t="shared" si="19"/>
        <v/>
      </c>
      <c r="O45" s="1" t="str">
        <f t="shared" si="20"/>
        <v/>
      </c>
      <c r="P45" s="1" t="str">
        <f t="shared" si="21"/>
        <v>"ConditionType":6</v>
      </c>
      <c r="Q45" s="1" t="str">
        <f t="shared" si="22"/>
        <v>"Param":[760]</v>
      </c>
      <c r="R45" s="1" t="str">
        <f t="shared" si="23"/>
        <v>{"ConditionType":6,"Param":[760]}</v>
      </c>
    </row>
    <row r="46" spans="3:19" x14ac:dyDescent="0.15">
      <c r="D46" s="5">
        <f t="shared" si="16"/>
        <v>60013</v>
      </c>
      <c r="E46" s="5" t="s">
        <v>38</v>
      </c>
      <c r="F46" s="5">
        <f t="shared" si="17"/>
        <v>840</v>
      </c>
      <c r="G46" s="5"/>
      <c r="H46" s="5"/>
      <c r="J46" s="1" t="s">
        <v>138</v>
      </c>
      <c r="K46" s="1">
        <f>_xlfn.XLOOKUP(E46,备注!E:E,备注!D:D)</f>
        <v>6</v>
      </c>
      <c r="L46" s="1" t="s">
        <v>139</v>
      </c>
      <c r="M46" s="1">
        <f t="shared" si="18"/>
        <v>840</v>
      </c>
      <c r="N46" s="1" t="str">
        <f t="shared" si="19"/>
        <v/>
      </c>
      <c r="O46" s="1" t="str">
        <f t="shared" si="20"/>
        <v/>
      </c>
      <c r="P46" s="1" t="str">
        <f t="shared" si="21"/>
        <v>"ConditionType":6</v>
      </c>
      <c r="Q46" s="1" t="str">
        <f t="shared" si="22"/>
        <v>"Param":[840]</v>
      </c>
      <c r="R46" s="1" t="str">
        <f t="shared" si="23"/>
        <v>{"ConditionType":6,"Param":[840]}</v>
      </c>
    </row>
    <row r="47" spans="3:19" x14ac:dyDescent="0.15">
      <c r="D47" s="5">
        <f t="shared" si="16"/>
        <v>60014</v>
      </c>
      <c r="E47" s="5" t="s">
        <v>38</v>
      </c>
      <c r="F47" s="5">
        <f t="shared" si="17"/>
        <v>920</v>
      </c>
      <c r="G47" s="5"/>
      <c r="H47" s="5"/>
      <c r="J47" s="1" t="s">
        <v>138</v>
      </c>
      <c r="K47" s="1">
        <f>_xlfn.XLOOKUP(E47,备注!E:E,备注!D:D)</f>
        <v>6</v>
      </c>
      <c r="L47" s="1" t="s">
        <v>139</v>
      </c>
      <c r="M47" s="1">
        <f t="shared" si="18"/>
        <v>920</v>
      </c>
      <c r="N47" s="1" t="str">
        <f t="shared" si="19"/>
        <v/>
      </c>
      <c r="O47" s="1" t="str">
        <f t="shared" si="20"/>
        <v/>
      </c>
      <c r="P47" s="1" t="str">
        <f t="shared" si="21"/>
        <v>"ConditionType":6</v>
      </c>
      <c r="Q47" s="1" t="str">
        <f t="shared" si="22"/>
        <v>"Param":[920]</v>
      </c>
      <c r="R47" s="1" t="str">
        <f t="shared" si="23"/>
        <v>{"ConditionType":6,"Param":[920]}</v>
      </c>
    </row>
    <row r="48" spans="3:19" x14ac:dyDescent="0.15">
      <c r="D48" s="5">
        <f t="shared" si="16"/>
        <v>60015</v>
      </c>
      <c r="E48" s="5" t="s">
        <v>38</v>
      </c>
      <c r="F48" s="5">
        <f t="shared" si="17"/>
        <v>1000</v>
      </c>
      <c r="G48" s="5"/>
      <c r="H48" s="5"/>
      <c r="J48" s="1" t="s">
        <v>138</v>
      </c>
      <c r="K48" s="1">
        <f>_xlfn.XLOOKUP(E48,备注!E:E,备注!D:D)</f>
        <v>6</v>
      </c>
      <c r="L48" s="1" t="s">
        <v>139</v>
      </c>
      <c r="M48" s="1">
        <f t="shared" si="18"/>
        <v>1000</v>
      </c>
      <c r="N48" s="1" t="str">
        <f t="shared" si="19"/>
        <v/>
      </c>
      <c r="O48" s="1" t="str">
        <f t="shared" si="20"/>
        <v/>
      </c>
      <c r="P48" s="1" t="str">
        <f t="shared" si="21"/>
        <v>"ConditionType":6</v>
      </c>
      <c r="Q48" s="1" t="str">
        <f t="shared" si="22"/>
        <v>"Param":[1000]</v>
      </c>
      <c r="R48" s="1" t="str">
        <f t="shared" si="23"/>
        <v>{"ConditionType":6,"Param":[1000]}</v>
      </c>
    </row>
    <row r="49" spans="1:19" x14ac:dyDescent="0.15">
      <c r="D49" s="5">
        <f t="shared" si="16"/>
        <v>60016</v>
      </c>
      <c r="E49" s="5" t="s">
        <v>38</v>
      </c>
      <c r="F49" s="5">
        <f t="shared" si="17"/>
        <v>1080</v>
      </c>
      <c r="G49" s="5"/>
      <c r="H49" s="5"/>
      <c r="J49" s="1" t="s">
        <v>138</v>
      </c>
      <c r="K49" s="1">
        <f>_xlfn.XLOOKUP(E49,备注!E:E,备注!D:D)</f>
        <v>6</v>
      </c>
      <c r="L49" s="1" t="s">
        <v>139</v>
      </c>
      <c r="M49" s="1">
        <f t="shared" si="18"/>
        <v>1080</v>
      </c>
      <c r="N49" s="1" t="str">
        <f t="shared" si="19"/>
        <v/>
      </c>
      <c r="O49" s="1" t="str">
        <f t="shared" si="20"/>
        <v/>
      </c>
      <c r="P49" s="1" t="str">
        <f t="shared" si="21"/>
        <v>"ConditionType":6</v>
      </c>
      <c r="Q49" s="1" t="str">
        <f t="shared" si="22"/>
        <v>"Param":[1080]</v>
      </c>
      <c r="R49" s="1" t="str">
        <f t="shared" si="23"/>
        <v>{"ConditionType":6,"Param":[1080]}</v>
      </c>
    </row>
    <row r="50" spans="1:19" x14ac:dyDescent="0.15">
      <c r="D50" s="5">
        <f t="shared" si="16"/>
        <v>60017</v>
      </c>
      <c r="E50" s="5" t="s">
        <v>38</v>
      </c>
      <c r="F50" s="5">
        <f t="shared" si="17"/>
        <v>1160</v>
      </c>
      <c r="G50" s="5"/>
      <c r="H50" s="5"/>
      <c r="J50" s="1" t="s">
        <v>138</v>
      </c>
      <c r="K50" s="1">
        <f>_xlfn.XLOOKUP(E50,备注!E:E,备注!D:D)</f>
        <v>6</v>
      </c>
      <c r="L50" s="1" t="s">
        <v>139</v>
      </c>
      <c r="M50" s="1">
        <f t="shared" si="18"/>
        <v>1160</v>
      </c>
      <c r="N50" s="1" t="str">
        <f t="shared" si="19"/>
        <v/>
      </c>
      <c r="O50" s="1" t="str">
        <f t="shared" si="20"/>
        <v/>
      </c>
      <c r="P50" s="1" t="str">
        <f t="shared" si="21"/>
        <v>"ConditionType":6</v>
      </c>
      <c r="Q50" s="1" t="str">
        <f t="shared" si="22"/>
        <v>"Param":[1160]</v>
      </c>
      <c r="R50" s="1" t="str">
        <f t="shared" si="23"/>
        <v>{"ConditionType":6,"Param":[1160]}</v>
      </c>
    </row>
    <row r="51" spans="1:19" x14ac:dyDescent="0.15">
      <c r="D51" s="5">
        <f t="shared" si="16"/>
        <v>60018</v>
      </c>
      <c r="E51" s="5" t="s">
        <v>38</v>
      </c>
      <c r="F51" s="5">
        <f t="shared" si="17"/>
        <v>1240</v>
      </c>
      <c r="G51" s="5"/>
      <c r="H51" s="5"/>
      <c r="J51" s="1" t="s">
        <v>138</v>
      </c>
      <c r="K51" s="1">
        <f>_xlfn.XLOOKUP(E51,备注!E:E,备注!D:D)</f>
        <v>6</v>
      </c>
      <c r="L51" s="1" t="s">
        <v>139</v>
      </c>
      <c r="M51" s="1">
        <f t="shared" si="18"/>
        <v>1240</v>
      </c>
      <c r="N51" s="1" t="str">
        <f t="shared" si="19"/>
        <v/>
      </c>
      <c r="O51" s="1" t="str">
        <f t="shared" si="20"/>
        <v/>
      </c>
      <c r="P51" s="1" t="str">
        <f t="shared" si="21"/>
        <v>"ConditionType":6</v>
      </c>
      <c r="Q51" s="1" t="str">
        <f t="shared" si="22"/>
        <v>"Param":[1240]</v>
      </c>
      <c r="R51" s="1" t="str">
        <f t="shared" si="23"/>
        <v>{"ConditionType":6,"Param":[1240]}</v>
      </c>
    </row>
    <row r="52" spans="1:19" x14ac:dyDescent="0.15">
      <c r="D52" s="5">
        <f t="shared" si="16"/>
        <v>60019</v>
      </c>
      <c r="E52" s="5" t="s">
        <v>38</v>
      </c>
      <c r="F52" s="5">
        <f t="shared" si="17"/>
        <v>1320</v>
      </c>
      <c r="G52" s="5"/>
      <c r="H52" s="5"/>
      <c r="J52" s="1" t="s">
        <v>138</v>
      </c>
      <c r="K52" s="1">
        <f>_xlfn.XLOOKUP(E52,备注!E:E,备注!D:D)</f>
        <v>6</v>
      </c>
      <c r="L52" s="1" t="s">
        <v>139</v>
      </c>
      <c r="M52" s="1">
        <f t="shared" si="18"/>
        <v>1320</v>
      </c>
      <c r="N52" s="1" t="str">
        <f t="shared" si="19"/>
        <v/>
      </c>
      <c r="O52" s="1" t="str">
        <f t="shared" si="20"/>
        <v/>
      </c>
      <c r="P52" s="1" t="str">
        <f t="shared" si="21"/>
        <v>"ConditionType":6</v>
      </c>
      <c r="Q52" s="1" t="str">
        <f t="shared" si="22"/>
        <v>"Param":[1320]</v>
      </c>
      <c r="R52" s="1" t="str">
        <f t="shared" si="23"/>
        <v>{"ConditionType":6,"Param":[1320]}</v>
      </c>
    </row>
    <row r="53" spans="1:19" x14ac:dyDescent="0.15">
      <c r="D53" s="5">
        <f t="shared" si="16"/>
        <v>60020</v>
      </c>
      <c r="E53" s="5" t="s">
        <v>38</v>
      </c>
      <c r="F53" s="5">
        <f t="shared" si="17"/>
        <v>1400</v>
      </c>
      <c r="G53" s="5"/>
      <c r="H53" s="5"/>
      <c r="J53" s="1" t="s">
        <v>138</v>
      </c>
      <c r="K53" s="1">
        <f>_xlfn.XLOOKUP(E53,备注!E:E,备注!D:D)</f>
        <v>6</v>
      </c>
      <c r="L53" s="1" t="s">
        <v>139</v>
      </c>
      <c r="M53" s="1">
        <f t="shared" si="18"/>
        <v>1400</v>
      </c>
      <c r="N53" s="1" t="str">
        <f t="shared" si="19"/>
        <v/>
      </c>
      <c r="O53" s="1" t="str">
        <f t="shared" si="20"/>
        <v/>
      </c>
      <c r="P53" s="1" t="str">
        <f t="shared" si="21"/>
        <v>"ConditionType":6</v>
      </c>
      <c r="Q53" s="1" t="str">
        <f t="shared" si="22"/>
        <v>"Param":[1400]</v>
      </c>
      <c r="R53" s="1" t="str">
        <f t="shared" si="23"/>
        <v>{"ConditionType":6,"Param":[1400]}</v>
      </c>
    </row>
    <row r="54" spans="1:19" x14ac:dyDescent="0.15">
      <c r="D54" s="5">
        <f t="shared" si="16"/>
        <v>60021</v>
      </c>
      <c r="E54" s="5" t="s">
        <v>38</v>
      </c>
      <c r="F54" s="5">
        <f t="shared" si="17"/>
        <v>1480</v>
      </c>
      <c r="G54" s="5"/>
      <c r="H54" s="5"/>
      <c r="J54" s="1" t="s">
        <v>138</v>
      </c>
      <c r="K54" s="1">
        <f>_xlfn.XLOOKUP(E54,备注!E:E,备注!D:D)</f>
        <v>6</v>
      </c>
      <c r="L54" s="1" t="s">
        <v>139</v>
      </c>
      <c r="M54" s="1">
        <f t="shared" si="18"/>
        <v>1480</v>
      </c>
      <c r="N54" s="1" t="str">
        <f t="shared" si="19"/>
        <v/>
      </c>
      <c r="O54" s="1" t="str">
        <f t="shared" si="20"/>
        <v/>
      </c>
      <c r="P54" s="1" t="str">
        <f t="shared" si="21"/>
        <v>"ConditionType":6</v>
      </c>
      <c r="Q54" s="1" t="str">
        <f t="shared" si="22"/>
        <v>"Param":[1480]</v>
      </c>
      <c r="R54" s="1" t="str">
        <f t="shared" si="23"/>
        <v>{"ConditionType":6,"Param":[1480]}</v>
      </c>
    </row>
    <row r="55" spans="1:19" x14ac:dyDescent="0.15">
      <c r="D55" s="5">
        <f t="shared" si="16"/>
        <v>60022</v>
      </c>
      <c r="E55" s="5" t="s">
        <v>38</v>
      </c>
      <c r="F55" s="5">
        <f t="shared" si="17"/>
        <v>1560</v>
      </c>
      <c r="G55" s="5"/>
      <c r="H55" s="5"/>
      <c r="J55" s="1" t="s">
        <v>138</v>
      </c>
      <c r="K55" s="1">
        <f>_xlfn.XLOOKUP(E55,备注!E:E,备注!D:D)</f>
        <v>6</v>
      </c>
      <c r="L55" s="1" t="s">
        <v>139</v>
      </c>
      <c r="M55" s="1">
        <f t="shared" si="18"/>
        <v>1560</v>
      </c>
      <c r="N55" s="1" t="str">
        <f t="shared" si="19"/>
        <v/>
      </c>
      <c r="O55" s="1" t="str">
        <f t="shared" si="20"/>
        <v/>
      </c>
      <c r="P55" s="1" t="str">
        <f t="shared" si="21"/>
        <v>"ConditionType":6</v>
      </c>
      <c r="Q55" s="1" t="str">
        <f t="shared" si="22"/>
        <v>"Param":[1560]</v>
      </c>
      <c r="R55" s="1" t="str">
        <f t="shared" si="23"/>
        <v>{"ConditionType":6,"Param":[1560]}</v>
      </c>
    </row>
    <row r="56" spans="1:19" x14ac:dyDescent="0.15">
      <c r="D56" s="5">
        <f t="shared" si="16"/>
        <v>60023</v>
      </c>
      <c r="E56" s="5" t="s">
        <v>38</v>
      </c>
      <c r="F56" s="5">
        <f t="shared" si="17"/>
        <v>1640</v>
      </c>
      <c r="G56" s="5"/>
      <c r="H56" s="5"/>
      <c r="J56" s="1" t="s">
        <v>138</v>
      </c>
      <c r="K56" s="1">
        <f>_xlfn.XLOOKUP(E56,备注!E:E,备注!D:D)</f>
        <v>6</v>
      </c>
      <c r="L56" s="1" t="s">
        <v>139</v>
      </c>
      <c r="M56" s="1">
        <f t="shared" si="18"/>
        <v>1640</v>
      </c>
      <c r="N56" s="1" t="str">
        <f t="shared" si="19"/>
        <v/>
      </c>
      <c r="O56" s="1" t="str">
        <f t="shared" si="20"/>
        <v/>
      </c>
      <c r="P56" s="1" t="str">
        <f t="shared" si="21"/>
        <v>"ConditionType":6</v>
      </c>
      <c r="Q56" s="1" t="str">
        <f t="shared" si="22"/>
        <v>"Param":[1640]</v>
      </c>
      <c r="R56" s="1" t="str">
        <f t="shared" si="23"/>
        <v>{"ConditionType":6,"Param":[1640]}</v>
      </c>
    </row>
    <row r="57" spans="1:19" x14ac:dyDescent="0.15">
      <c r="D57" s="5">
        <f t="shared" si="16"/>
        <v>60024</v>
      </c>
      <c r="E57" s="5" t="s">
        <v>38</v>
      </c>
      <c r="F57" s="5">
        <f t="shared" si="17"/>
        <v>1720</v>
      </c>
      <c r="G57" s="5"/>
      <c r="H57" s="5"/>
      <c r="J57" s="1" t="s">
        <v>138</v>
      </c>
      <c r="K57" s="1">
        <f>_xlfn.XLOOKUP(E57,备注!E:E,备注!D:D)</f>
        <v>6</v>
      </c>
      <c r="L57" s="1" t="s">
        <v>139</v>
      </c>
      <c r="M57" s="1">
        <f t="shared" si="18"/>
        <v>1720</v>
      </c>
      <c r="N57" s="1" t="str">
        <f t="shared" si="19"/>
        <v/>
      </c>
      <c r="O57" s="1" t="str">
        <f t="shared" si="20"/>
        <v/>
      </c>
      <c r="P57" s="1" t="str">
        <f t="shared" si="21"/>
        <v>"ConditionType":6</v>
      </c>
      <c r="Q57" s="1" t="str">
        <f t="shared" si="22"/>
        <v>"Param":[1720]</v>
      </c>
      <c r="R57" s="1" t="str">
        <f t="shared" si="23"/>
        <v>{"ConditionType":6,"Param":[1720]}</v>
      </c>
    </row>
    <row r="58" spans="1:19" x14ac:dyDescent="0.15">
      <c r="D58" s="5">
        <f t="shared" si="16"/>
        <v>60025</v>
      </c>
      <c r="E58" s="5" t="s">
        <v>38</v>
      </c>
      <c r="F58" s="5">
        <f t="shared" si="17"/>
        <v>1800</v>
      </c>
      <c r="G58" s="5"/>
      <c r="H58" s="5"/>
      <c r="J58" s="1" t="s">
        <v>138</v>
      </c>
      <c r="K58" s="1">
        <f>_xlfn.XLOOKUP(E58,备注!E:E,备注!D:D)</f>
        <v>6</v>
      </c>
      <c r="L58" s="1" t="s">
        <v>139</v>
      </c>
      <c r="M58" s="1">
        <f t="shared" si="18"/>
        <v>1800</v>
      </c>
      <c r="N58" s="1" t="str">
        <f t="shared" si="19"/>
        <v/>
      </c>
      <c r="O58" s="1" t="str">
        <f t="shared" si="20"/>
        <v/>
      </c>
      <c r="P58" s="1" t="str">
        <f t="shared" si="21"/>
        <v>"ConditionType":6</v>
      </c>
      <c r="Q58" s="1" t="str">
        <f t="shared" si="22"/>
        <v>"Param":[1800]</v>
      </c>
      <c r="R58" s="1" t="str">
        <f t="shared" si="23"/>
        <v>{"ConditionType":6,"Param":[1800]}</v>
      </c>
    </row>
    <row r="59" spans="1:19" x14ac:dyDescent="0.15">
      <c r="A59" s="1"/>
      <c r="B59" s="1"/>
      <c r="C59" s="1"/>
    </row>
    <row r="60" spans="1:19" x14ac:dyDescent="0.15">
      <c r="A60" s="1"/>
      <c r="B60" s="1"/>
      <c r="C60" s="1"/>
    </row>
    <row r="61" spans="1:19" x14ac:dyDescent="0.15">
      <c r="C61" s="5" t="s">
        <v>136</v>
      </c>
      <c r="D61" s="4" t="s">
        <v>25</v>
      </c>
      <c r="E61" s="4" t="s">
        <v>26</v>
      </c>
      <c r="F61" s="4" t="s">
        <v>29</v>
      </c>
      <c r="G61" s="4" t="s">
        <v>140</v>
      </c>
      <c r="H61" s="4" t="s">
        <v>141</v>
      </c>
      <c r="I61" s="1"/>
      <c r="J61" s="1"/>
      <c r="K61" s="1"/>
      <c r="L61" s="1"/>
      <c r="M61" s="1">
        <v>1</v>
      </c>
      <c r="N61" s="1">
        <v>2</v>
      </c>
      <c r="O61" s="1">
        <v>3</v>
      </c>
      <c r="P61" s="1"/>
      <c r="Q61" s="1"/>
      <c r="R61" s="1"/>
      <c r="S61" s="1"/>
    </row>
    <row r="62" spans="1:19" x14ac:dyDescent="0.15">
      <c r="D62" s="5">
        <f>IF(K62=K61,D61+1,K62*10000+1)</f>
        <v>60001</v>
      </c>
      <c r="E62" s="5" t="s">
        <v>38</v>
      </c>
      <c r="F62" s="29">
        <f>F34+60</f>
        <v>160</v>
      </c>
      <c r="G62" s="5"/>
      <c r="H62" s="5"/>
      <c r="I62" s="1"/>
      <c r="J62" s="1" t="s">
        <v>138</v>
      </c>
      <c r="K62" s="1">
        <f>_xlfn.XLOOKUP(E62,备注!E:E,备注!D:D)</f>
        <v>6</v>
      </c>
      <c r="L62" s="1" t="s">
        <v>139</v>
      </c>
      <c r="M62" s="1">
        <f>F62</f>
        <v>160</v>
      </c>
      <c r="N62" s="1" t="str">
        <f>IF(G62="","",G62)</f>
        <v/>
      </c>
      <c r="O62" s="1" t="str">
        <f>IF(H62="","",H62)</f>
        <v/>
      </c>
      <c r="P62" s="1" t="str">
        <f>IF(K62="","",$B$2&amp;J62&amp;$B$2&amp;$B$1&amp;K62)</f>
        <v>"ConditionType":6</v>
      </c>
      <c r="Q62" s="1" t="str">
        <f>$B$2&amp;L62&amp;$B$2&amp;$B$1&amp;$A$1&amp;_xlfn.TEXTJOIN($C$1,1,M62:O62)&amp;$A$2</f>
        <v>"Param":[160]</v>
      </c>
      <c r="R62" s="1" t="str">
        <f>$A$3&amp;_xlfn.TEXTJOIN($C$1,1,P62:Q62)&amp;$A$4</f>
        <v>{"ConditionType":6,"Param":[160]}</v>
      </c>
      <c r="S62" s="1"/>
    </row>
    <row r="63" spans="1:19" x14ac:dyDescent="0.15">
      <c r="D63" s="5">
        <f t="shared" ref="D63:D86" si="24">IF(K63=K62,D62+1,K63*10000+1)</f>
        <v>60002</v>
      </c>
      <c r="E63" s="5" t="s">
        <v>38</v>
      </c>
      <c r="F63" s="29">
        <f t="shared" ref="F63:F86" si="25">F35+60</f>
        <v>200</v>
      </c>
      <c r="G63" s="5"/>
      <c r="H63" s="5"/>
      <c r="J63" s="1" t="s">
        <v>138</v>
      </c>
      <c r="K63" s="1">
        <f>_xlfn.XLOOKUP(E63,备注!E:E,备注!D:D)</f>
        <v>6</v>
      </c>
      <c r="L63" s="1" t="s">
        <v>139</v>
      </c>
      <c r="M63" s="1">
        <f t="shared" ref="M63:M86" si="26">F63</f>
        <v>200</v>
      </c>
      <c r="N63" s="1" t="str">
        <f t="shared" ref="N63:N86" si="27">IF(G63="","",G63)</f>
        <v/>
      </c>
      <c r="O63" s="1" t="str">
        <f t="shared" ref="O63:O86" si="28">IF(H63="","",H63)</f>
        <v/>
      </c>
      <c r="P63" s="1" t="str">
        <f t="shared" ref="P63:P86" si="29">IF(K63="","",$B$2&amp;J63&amp;$B$2&amp;$B$1&amp;K63)</f>
        <v>"ConditionType":6</v>
      </c>
      <c r="Q63" s="1" t="str">
        <f t="shared" ref="Q63:Q86" si="30">$B$2&amp;L63&amp;$B$2&amp;$B$1&amp;$A$1&amp;_xlfn.TEXTJOIN($C$1,1,M63:O63)&amp;$A$2</f>
        <v>"Param":[200]</v>
      </c>
      <c r="R63" s="1" t="str">
        <f t="shared" ref="R63:R86" si="31">$A$3&amp;_xlfn.TEXTJOIN($C$1,1,P63:Q63)&amp;$A$4</f>
        <v>{"ConditionType":6,"Param":[200]}</v>
      </c>
    </row>
    <row r="64" spans="1:19" x14ac:dyDescent="0.15">
      <c r="D64" s="5">
        <f t="shared" si="24"/>
        <v>60003</v>
      </c>
      <c r="E64" s="5" t="s">
        <v>38</v>
      </c>
      <c r="F64" s="5">
        <f t="shared" si="25"/>
        <v>250</v>
      </c>
      <c r="G64" s="5"/>
      <c r="H64" s="5"/>
      <c r="J64" s="1" t="s">
        <v>138</v>
      </c>
      <c r="K64" s="1">
        <f>_xlfn.XLOOKUP(E64,备注!E:E,备注!D:D)</f>
        <v>6</v>
      </c>
      <c r="L64" s="1" t="s">
        <v>139</v>
      </c>
      <c r="M64" s="1">
        <f t="shared" si="26"/>
        <v>250</v>
      </c>
      <c r="N64" s="1" t="str">
        <f t="shared" si="27"/>
        <v/>
      </c>
      <c r="O64" s="1" t="str">
        <f t="shared" si="28"/>
        <v/>
      </c>
      <c r="P64" s="1" t="str">
        <f t="shared" si="29"/>
        <v>"ConditionType":6</v>
      </c>
      <c r="Q64" s="1" t="str">
        <f t="shared" si="30"/>
        <v>"Param":[250]</v>
      </c>
      <c r="R64" s="1" t="str">
        <f t="shared" si="31"/>
        <v>{"ConditionType":6,"Param":[250]}</v>
      </c>
    </row>
    <row r="65" spans="4:18" x14ac:dyDescent="0.15">
      <c r="D65" s="5">
        <f t="shared" si="24"/>
        <v>60004</v>
      </c>
      <c r="E65" s="5" t="s">
        <v>38</v>
      </c>
      <c r="F65" s="5">
        <f t="shared" si="25"/>
        <v>300</v>
      </c>
      <c r="G65" s="5"/>
      <c r="H65" s="5"/>
      <c r="J65" s="1" t="s">
        <v>138</v>
      </c>
      <c r="K65" s="1">
        <f>_xlfn.XLOOKUP(E65,备注!E:E,备注!D:D)</f>
        <v>6</v>
      </c>
      <c r="L65" s="1" t="s">
        <v>139</v>
      </c>
      <c r="M65" s="1">
        <f t="shared" si="26"/>
        <v>300</v>
      </c>
      <c r="N65" s="1" t="str">
        <f t="shared" si="27"/>
        <v/>
      </c>
      <c r="O65" s="1" t="str">
        <f t="shared" si="28"/>
        <v/>
      </c>
      <c r="P65" s="1" t="str">
        <f t="shared" si="29"/>
        <v>"ConditionType":6</v>
      </c>
      <c r="Q65" s="1" t="str">
        <f t="shared" si="30"/>
        <v>"Param":[300]</v>
      </c>
      <c r="R65" s="1" t="str">
        <f t="shared" si="31"/>
        <v>{"ConditionType":6,"Param":[300]}</v>
      </c>
    </row>
    <row r="66" spans="4:18" x14ac:dyDescent="0.15">
      <c r="D66" s="5">
        <f t="shared" si="24"/>
        <v>60005</v>
      </c>
      <c r="E66" s="5" t="s">
        <v>38</v>
      </c>
      <c r="F66" s="5">
        <f t="shared" si="25"/>
        <v>350</v>
      </c>
      <c r="G66" s="5"/>
      <c r="H66" s="5"/>
      <c r="J66" s="1" t="s">
        <v>138</v>
      </c>
      <c r="K66" s="1">
        <f>_xlfn.XLOOKUP(E66,备注!E:E,备注!D:D)</f>
        <v>6</v>
      </c>
      <c r="L66" s="1" t="s">
        <v>139</v>
      </c>
      <c r="M66" s="1">
        <f t="shared" si="26"/>
        <v>350</v>
      </c>
      <c r="N66" s="1" t="str">
        <f t="shared" si="27"/>
        <v/>
      </c>
      <c r="O66" s="1" t="str">
        <f t="shared" si="28"/>
        <v/>
      </c>
      <c r="P66" s="1" t="str">
        <f t="shared" si="29"/>
        <v>"ConditionType":6</v>
      </c>
      <c r="Q66" s="1" t="str">
        <f t="shared" si="30"/>
        <v>"Param":[350]</v>
      </c>
      <c r="R66" s="1" t="str">
        <f t="shared" si="31"/>
        <v>{"ConditionType":6,"Param":[350]}</v>
      </c>
    </row>
    <row r="67" spans="4:18" x14ac:dyDescent="0.15">
      <c r="D67" s="5">
        <f t="shared" si="24"/>
        <v>60006</v>
      </c>
      <c r="E67" s="5" t="s">
        <v>38</v>
      </c>
      <c r="F67" s="5">
        <f t="shared" si="25"/>
        <v>400</v>
      </c>
      <c r="G67" s="5"/>
      <c r="H67" s="5"/>
      <c r="J67" s="1" t="s">
        <v>138</v>
      </c>
      <c r="K67" s="1">
        <f>_xlfn.XLOOKUP(E67,备注!E:E,备注!D:D)</f>
        <v>6</v>
      </c>
      <c r="L67" s="1" t="s">
        <v>139</v>
      </c>
      <c r="M67" s="1">
        <f t="shared" si="26"/>
        <v>400</v>
      </c>
      <c r="N67" s="1" t="str">
        <f t="shared" si="27"/>
        <v/>
      </c>
      <c r="O67" s="1" t="str">
        <f t="shared" si="28"/>
        <v/>
      </c>
      <c r="P67" s="1" t="str">
        <f t="shared" si="29"/>
        <v>"ConditionType":6</v>
      </c>
      <c r="Q67" s="1" t="str">
        <f t="shared" si="30"/>
        <v>"Param":[400]</v>
      </c>
      <c r="R67" s="1" t="str">
        <f t="shared" si="31"/>
        <v>{"ConditionType":6,"Param":[400]}</v>
      </c>
    </row>
    <row r="68" spans="4:18" x14ac:dyDescent="0.15">
      <c r="D68" s="5">
        <f t="shared" si="24"/>
        <v>60007</v>
      </c>
      <c r="E68" s="5" t="s">
        <v>38</v>
      </c>
      <c r="F68" s="5">
        <f t="shared" si="25"/>
        <v>450</v>
      </c>
      <c r="G68" s="5"/>
      <c r="H68" s="5"/>
      <c r="J68" s="1" t="s">
        <v>138</v>
      </c>
      <c r="K68" s="1">
        <f>_xlfn.XLOOKUP(E68,备注!E:E,备注!D:D)</f>
        <v>6</v>
      </c>
      <c r="L68" s="1" t="s">
        <v>139</v>
      </c>
      <c r="M68" s="1">
        <f t="shared" si="26"/>
        <v>450</v>
      </c>
      <c r="N68" s="1" t="str">
        <f t="shared" si="27"/>
        <v/>
      </c>
      <c r="O68" s="1" t="str">
        <f t="shared" si="28"/>
        <v/>
      </c>
      <c r="P68" s="1" t="str">
        <f t="shared" si="29"/>
        <v>"ConditionType":6</v>
      </c>
      <c r="Q68" s="1" t="str">
        <f t="shared" si="30"/>
        <v>"Param":[450]</v>
      </c>
      <c r="R68" s="1" t="str">
        <f t="shared" si="31"/>
        <v>{"ConditionType":6,"Param":[450]}</v>
      </c>
    </row>
    <row r="69" spans="4:18" x14ac:dyDescent="0.15">
      <c r="D69" s="5">
        <f t="shared" si="24"/>
        <v>60008</v>
      </c>
      <c r="E69" s="5" t="s">
        <v>38</v>
      </c>
      <c r="F69" s="5">
        <f t="shared" si="25"/>
        <v>500</v>
      </c>
      <c r="G69" s="5"/>
      <c r="H69" s="5"/>
      <c r="J69" s="1" t="s">
        <v>138</v>
      </c>
      <c r="K69" s="1">
        <f>_xlfn.XLOOKUP(E69,备注!E:E,备注!D:D)</f>
        <v>6</v>
      </c>
      <c r="L69" s="1" t="s">
        <v>139</v>
      </c>
      <c r="M69" s="1">
        <f t="shared" si="26"/>
        <v>500</v>
      </c>
      <c r="N69" s="1" t="str">
        <f t="shared" si="27"/>
        <v/>
      </c>
      <c r="O69" s="1" t="str">
        <f t="shared" si="28"/>
        <v/>
      </c>
      <c r="P69" s="1" t="str">
        <f t="shared" si="29"/>
        <v>"ConditionType":6</v>
      </c>
      <c r="Q69" s="1" t="str">
        <f t="shared" si="30"/>
        <v>"Param":[500]</v>
      </c>
      <c r="R69" s="1" t="str">
        <f t="shared" si="31"/>
        <v>{"ConditionType":6,"Param":[500]}</v>
      </c>
    </row>
    <row r="70" spans="4:18" x14ac:dyDescent="0.15">
      <c r="D70" s="5">
        <f t="shared" si="24"/>
        <v>60009</v>
      </c>
      <c r="E70" s="5" t="s">
        <v>38</v>
      </c>
      <c r="F70" s="5">
        <f t="shared" si="25"/>
        <v>580</v>
      </c>
      <c r="G70" s="5"/>
      <c r="H70" s="5"/>
      <c r="J70" s="1" t="s">
        <v>138</v>
      </c>
      <c r="K70" s="1">
        <f>_xlfn.XLOOKUP(E70,备注!E:E,备注!D:D)</f>
        <v>6</v>
      </c>
      <c r="L70" s="1" t="s">
        <v>139</v>
      </c>
      <c r="M70" s="1">
        <f t="shared" si="26"/>
        <v>580</v>
      </c>
      <c r="N70" s="1" t="str">
        <f t="shared" si="27"/>
        <v/>
      </c>
      <c r="O70" s="1" t="str">
        <f t="shared" si="28"/>
        <v/>
      </c>
      <c r="P70" s="1" t="str">
        <f t="shared" si="29"/>
        <v>"ConditionType":6</v>
      </c>
      <c r="Q70" s="1" t="str">
        <f t="shared" si="30"/>
        <v>"Param":[580]</v>
      </c>
      <c r="R70" s="1" t="str">
        <f t="shared" si="31"/>
        <v>{"ConditionType":6,"Param":[580]}</v>
      </c>
    </row>
    <row r="71" spans="4:18" x14ac:dyDescent="0.15">
      <c r="D71" s="5">
        <f t="shared" si="24"/>
        <v>60010</v>
      </c>
      <c r="E71" s="5" t="s">
        <v>38</v>
      </c>
      <c r="F71" s="5">
        <f t="shared" si="25"/>
        <v>660</v>
      </c>
      <c r="G71" s="5"/>
      <c r="H71" s="5"/>
      <c r="J71" s="1" t="s">
        <v>138</v>
      </c>
      <c r="K71" s="1">
        <f>_xlfn.XLOOKUP(E71,备注!E:E,备注!D:D)</f>
        <v>6</v>
      </c>
      <c r="L71" s="1" t="s">
        <v>139</v>
      </c>
      <c r="M71" s="1">
        <f t="shared" si="26"/>
        <v>660</v>
      </c>
      <c r="N71" s="1" t="str">
        <f t="shared" si="27"/>
        <v/>
      </c>
      <c r="O71" s="1" t="str">
        <f t="shared" si="28"/>
        <v/>
      </c>
      <c r="P71" s="1" t="str">
        <f t="shared" si="29"/>
        <v>"ConditionType":6</v>
      </c>
      <c r="Q71" s="1" t="str">
        <f t="shared" si="30"/>
        <v>"Param":[660]</v>
      </c>
      <c r="R71" s="1" t="str">
        <f t="shared" si="31"/>
        <v>{"ConditionType":6,"Param":[660]}</v>
      </c>
    </row>
    <row r="72" spans="4:18" x14ac:dyDescent="0.15">
      <c r="D72" s="5">
        <f t="shared" si="24"/>
        <v>60011</v>
      </c>
      <c r="E72" s="5" t="s">
        <v>38</v>
      </c>
      <c r="F72" s="5">
        <f t="shared" si="25"/>
        <v>740</v>
      </c>
      <c r="G72" s="5"/>
      <c r="H72" s="5"/>
      <c r="J72" s="1" t="s">
        <v>138</v>
      </c>
      <c r="K72" s="1">
        <f>_xlfn.XLOOKUP(E72,备注!E:E,备注!D:D)</f>
        <v>6</v>
      </c>
      <c r="L72" s="1" t="s">
        <v>139</v>
      </c>
      <c r="M72" s="1">
        <f t="shared" si="26"/>
        <v>740</v>
      </c>
      <c r="N72" s="1" t="str">
        <f t="shared" si="27"/>
        <v/>
      </c>
      <c r="O72" s="1" t="str">
        <f t="shared" si="28"/>
        <v/>
      </c>
      <c r="P72" s="1" t="str">
        <f t="shared" si="29"/>
        <v>"ConditionType":6</v>
      </c>
      <c r="Q72" s="1" t="str">
        <f t="shared" si="30"/>
        <v>"Param":[740]</v>
      </c>
      <c r="R72" s="1" t="str">
        <f t="shared" si="31"/>
        <v>{"ConditionType":6,"Param":[740]}</v>
      </c>
    </row>
    <row r="73" spans="4:18" x14ac:dyDescent="0.15">
      <c r="D73" s="5">
        <f t="shared" si="24"/>
        <v>60012</v>
      </c>
      <c r="E73" s="5" t="s">
        <v>38</v>
      </c>
      <c r="F73" s="5">
        <f t="shared" si="25"/>
        <v>820</v>
      </c>
      <c r="G73" s="5"/>
      <c r="H73" s="5"/>
      <c r="J73" s="1" t="s">
        <v>138</v>
      </c>
      <c r="K73" s="1">
        <f>_xlfn.XLOOKUP(E73,备注!E:E,备注!D:D)</f>
        <v>6</v>
      </c>
      <c r="L73" s="1" t="s">
        <v>139</v>
      </c>
      <c r="M73" s="1">
        <f t="shared" si="26"/>
        <v>820</v>
      </c>
      <c r="N73" s="1" t="str">
        <f t="shared" si="27"/>
        <v/>
      </c>
      <c r="O73" s="1" t="str">
        <f t="shared" si="28"/>
        <v/>
      </c>
      <c r="P73" s="1" t="str">
        <f t="shared" si="29"/>
        <v>"ConditionType":6</v>
      </c>
      <c r="Q73" s="1" t="str">
        <f t="shared" si="30"/>
        <v>"Param":[820]</v>
      </c>
      <c r="R73" s="1" t="str">
        <f t="shared" si="31"/>
        <v>{"ConditionType":6,"Param":[820]}</v>
      </c>
    </row>
    <row r="74" spans="4:18" x14ac:dyDescent="0.15">
      <c r="D74" s="5">
        <f t="shared" si="24"/>
        <v>60013</v>
      </c>
      <c r="E74" s="5" t="s">
        <v>38</v>
      </c>
      <c r="F74" s="5">
        <f t="shared" si="25"/>
        <v>900</v>
      </c>
      <c r="G74" s="5"/>
      <c r="H74" s="5"/>
      <c r="J74" s="1" t="s">
        <v>138</v>
      </c>
      <c r="K74" s="1">
        <f>_xlfn.XLOOKUP(E74,备注!E:E,备注!D:D)</f>
        <v>6</v>
      </c>
      <c r="L74" s="1" t="s">
        <v>139</v>
      </c>
      <c r="M74" s="1">
        <f t="shared" si="26"/>
        <v>900</v>
      </c>
      <c r="N74" s="1" t="str">
        <f t="shared" si="27"/>
        <v/>
      </c>
      <c r="O74" s="1" t="str">
        <f t="shared" si="28"/>
        <v/>
      </c>
      <c r="P74" s="1" t="str">
        <f t="shared" si="29"/>
        <v>"ConditionType":6</v>
      </c>
      <c r="Q74" s="1" t="str">
        <f t="shared" si="30"/>
        <v>"Param":[900]</v>
      </c>
      <c r="R74" s="1" t="str">
        <f t="shared" si="31"/>
        <v>{"ConditionType":6,"Param":[900]}</v>
      </c>
    </row>
    <row r="75" spans="4:18" x14ac:dyDescent="0.15">
      <c r="D75" s="5">
        <f t="shared" si="24"/>
        <v>60014</v>
      </c>
      <c r="E75" s="5" t="s">
        <v>38</v>
      </c>
      <c r="F75" s="5">
        <f t="shared" si="25"/>
        <v>980</v>
      </c>
      <c r="G75" s="5"/>
      <c r="H75" s="5"/>
      <c r="J75" s="1" t="s">
        <v>138</v>
      </c>
      <c r="K75" s="1">
        <f>_xlfn.XLOOKUP(E75,备注!E:E,备注!D:D)</f>
        <v>6</v>
      </c>
      <c r="L75" s="1" t="s">
        <v>139</v>
      </c>
      <c r="M75" s="1">
        <f t="shared" si="26"/>
        <v>980</v>
      </c>
      <c r="N75" s="1" t="str">
        <f t="shared" si="27"/>
        <v/>
      </c>
      <c r="O75" s="1" t="str">
        <f t="shared" si="28"/>
        <v/>
      </c>
      <c r="P75" s="1" t="str">
        <f t="shared" si="29"/>
        <v>"ConditionType":6</v>
      </c>
      <c r="Q75" s="1" t="str">
        <f t="shared" si="30"/>
        <v>"Param":[980]</v>
      </c>
      <c r="R75" s="1" t="str">
        <f t="shared" si="31"/>
        <v>{"ConditionType":6,"Param":[980]}</v>
      </c>
    </row>
    <row r="76" spans="4:18" x14ac:dyDescent="0.15">
      <c r="D76" s="5">
        <f t="shared" si="24"/>
        <v>60015</v>
      </c>
      <c r="E76" s="5" t="s">
        <v>38</v>
      </c>
      <c r="F76" s="5">
        <f t="shared" si="25"/>
        <v>1060</v>
      </c>
      <c r="G76" s="5"/>
      <c r="H76" s="5"/>
      <c r="J76" s="1" t="s">
        <v>138</v>
      </c>
      <c r="K76" s="1">
        <f>_xlfn.XLOOKUP(E76,备注!E:E,备注!D:D)</f>
        <v>6</v>
      </c>
      <c r="L76" s="1" t="s">
        <v>139</v>
      </c>
      <c r="M76" s="1">
        <f t="shared" si="26"/>
        <v>1060</v>
      </c>
      <c r="N76" s="1" t="str">
        <f t="shared" si="27"/>
        <v/>
      </c>
      <c r="O76" s="1" t="str">
        <f t="shared" si="28"/>
        <v/>
      </c>
      <c r="P76" s="1" t="str">
        <f t="shared" si="29"/>
        <v>"ConditionType":6</v>
      </c>
      <c r="Q76" s="1" t="str">
        <f t="shared" si="30"/>
        <v>"Param":[1060]</v>
      </c>
      <c r="R76" s="1" t="str">
        <f t="shared" si="31"/>
        <v>{"ConditionType":6,"Param":[1060]}</v>
      </c>
    </row>
    <row r="77" spans="4:18" x14ac:dyDescent="0.15">
      <c r="D77" s="5">
        <f t="shared" si="24"/>
        <v>60016</v>
      </c>
      <c r="E77" s="5" t="s">
        <v>38</v>
      </c>
      <c r="F77" s="5">
        <f t="shared" si="25"/>
        <v>1140</v>
      </c>
      <c r="G77" s="5"/>
      <c r="H77" s="5"/>
      <c r="J77" s="1" t="s">
        <v>138</v>
      </c>
      <c r="K77" s="1">
        <f>_xlfn.XLOOKUP(E77,备注!E:E,备注!D:D)</f>
        <v>6</v>
      </c>
      <c r="L77" s="1" t="s">
        <v>139</v>
      </c>
      <c r="M77" s="1">
        <f t="shared" si="26"/>
        <v>1140</v>
      </c>
      <c r="N77" s="1" t="str">
        <f t="shared" si="27"/>
        <v/>
      </c>
      <c r="O77" s="1" t="str">
        <f t="shared" si="28"/>
        <v/>
      </c>
      <c r="P77" s="1" t="str">
        <f t="shared" si="29"/>
        <v>"ConditionType":6</v>
      </c>
      <c r="Q77" s="1" t="str">
        <f t="shared" si="30"/>
        <v>"Param":[1140]</v>
      </c>
      <c r="R77" s="1" t="str">
        <f t="shared" si="31"/>
        <v>{"ConditionType":6,"Param":[1140]}</v>
      </c>
    </row>
    <row r="78" spans="4:18" x14ac:dyDescent="0.15">
      <c r="D78" s="5">
        <f t="shared" si="24"/>
        <v>60017</v>
      </c>
      <c r="E78" s="5" t="s">
        <v>38</v>
      </c>
      <c r="F78" s="5">
        <f t="shared" si="25"/>
        <v>1220</v>
      </c>
      <c r="G78" s="5"/>
      <c r="H78" s="5"/>
      <c r="J78" s="1" t="s">
        <v>138</v>
      </c>
      <c r="K78" s="1">
        <f>_xlfn.XLOOKUP(E78,备注!E:E,备注!D:D)</f>
        <v>6</v>
      </c>
      <c r="L78" s="1" t="s">
        <v>139</v>
      </c>
      <c r="M78" s="1">
        <f t="shared" si="26"/>
        <v>1220</v>
      </c>
      <c r="N78" s="1" t="str">
        <f t="shared" si="27"/>
        <v/>
      </c>
      <c r="O78" s="1" t="str">
        <f t="shared" si="28"/>
        <v/>
      </c>
      <c r="P78" s="1" t="str">
        <f t="shared" si="29"/>
        <v>"ConditionType":6</v>
      </c>
      <c r="Q78" s="1" t="str">
        <f t="shared" si="30"/>
        <v>"Param":[1220]</v>
      </c>
      <c r="R78" s="1" t="str">
        <f t="shared" si="31"/>
        <v>{"ConditionType":6,"Param":[1220]}</v>
      </c>
    </row>
    <row r="79" spans="4:18" x14ac:dyDescent="0.15">
      <c r="D79" s="5">
        <f t="shared" si="24"/>
        <v>60018</v>
      </c>
      <c r="E79" s="5" t="s">
        <v>38</v>
      </c>
      <c r="F79" s="5">
        <f t="shared" si="25"/>
        <v>1300</v>
      </c>
      <c r="G79" s="5"/>
      <c r="H79" s="5"/>
      <c r="J79" s="1" t="s">
        <v>138</v>
      </c>
      <c r="K79" s="1">
        <f>_xlfn.XLOOKUP(E79,备注!E:E,备注!D:D)</f>
        <v>6</v>
      </c>
      <c r="L79" s="1" t="s">
        <v>139</v>
      </c>
      <c r="M79" s="1">
        <f t="shared" si="26"/>
        <v>1300</v>
      </c>
      <c r="N79" s="1" t="str">
        <f t="shared" si="27"/>
        <v/>
      </c>
      <c r="O79" s="1" t="str">
        <f t="shared" si="28"/>
        <v/>
      </c>
      <c r="P79" s="1" t="str">
        <f t="shared" si="29"/>
        <v>"ConditionType":6</v>
      </c>
      <c r="Q79" s="1" t="str">
        <f t="shared" si="30"/>
        <v>"Param":[1300]</v>
      </c>
      <c r="R79" s="1" t="str">
        <f t="shared" si="31"/>
        <v>{"ConditionType":6,"Param":[1300]}</v>
      </c>
    </row>
    <row r="80" spans="4:18" x14ac:dyDescent="0.15">
      <c r="D80" s="5">
        <f t="shared" si="24"/>
        <v>60019</v>
      </c>
      <c r="E80" s="5" t="s">
        <v>38</v>
      </c>
      <c r="F80" s="5">
        <f t="shared" si="25"/>
        <v>1380</v>
      </c>
      <c r="G80" s="5"/>
      <c r="H80" s="5"/>
      <c r="J80" s="1" t="s">
        <v>138</v>
      </c>
      <c r="K80" s="1">
        <f>_xlfn.XLOOKUP(E80,备注!E:E,备注!D:D)</f>
        <v>6</v>
      </c>
      <c r="L80" s="1" t="s">
        <v>139</v>
      </c>
      <c r="M80" s="1">
        <f t="shared" si="26"/>
        <v>1380</v>
      </c>
      <c r="N80" s="1" t="str">
        <f t="shared" si="27"/>
        <v/>
      </c>
      <c r="O80" s="1" t="str">
        <f t="shared" si="28"/>
        <v/>
      </c>
      <c r="P80" s="1" t="str">
        <f t="shared" si="29"/>
        <v>"ConditionType":6</v>
      </c>
      <c r="Q80" s="1" t="str">
        <f t="shared" si="30"/>
        <v>"Param":[1380]</v>
      </c>
      <c r="R80" s="1" t="str">
        <f t="shared" si="31"/>
        <v>{"ConditionType":6,"Param":[1380]}</v>
      </c>
    </row>
    <row r="81" spans="1:19" x14ac:dyDescent="0.15">
      <c r="D81" s="5">
        <f t="shared" si="24"/>
        <v>60020</v>
      </c>
      <c r="E81" s="5" t="s">
        <v>38</v>
      </c>
      <c r="F81" s="5">
        <f t="shared" si="25"/>
        <v>1460</v>
      </c>
      <c r="G81" s="5"/>
      <c r="H81" s="5"/>
      <c r="J81" s="1" t="s">
        <v>138</v>
      </c>
      <c r="K81" s="1">
        <f>_xlfn.XLOOKUP(E81,备注!E:E,备注!D:D)</f>
        <v>6</v>
      </c>
      <c r="L81" s="1" t="s">
        <v>139</v>
      </c>
      <c r="M81" s="1">
        <f t="shared" si="26"/>
        <v>1460</v>
      </c>
      <c r="N81" s="1" t="str">
        <f t="shared" si="27"/>
        <v/>
      </c>
      <c r="O81" s="1" t="str">
        <f t="shared" si="28"/>
        <v/>
      </c>
      <c r="P81" s="1" t="str">
        <f t="shared" si="29"/>
        <v>"ConditionType":6</v>
      </c>
      <c r="Q81" s="1" t="str">
        <f t="shared" si="30"/>
        <v>"Param":[1460]</v>
      </c>
      <c r="R81" s="1" t="str">
        <f t="shared" si="31"/>
        <v>{"ConditionType":6,"Param":[1460]}</v>
      </c>
    </row>
    <row r="82" spans="1:19" x14ac:dyDescent="0.15">
      <c r="D82" s="5">
        <f t="shared" si="24"/>
        <v>60021</v>
      </c>
      <c r="E82" s="5" t="s">
        <v>38</v>
      </c>
      <c r="F82" s="5">
        <f t="shared" si="25"/>
        <v>1540</v>
      </c>
      <c r="G82" s="5"/>
      <c r="H82" s="5"/>
      <c r="J82" s="1" t="s">
        <v>138</v>
      </c>
      <c r="K82" s="1">
        <f>_xlfn.XLOOKUP(E82,备注!E:E,备注!D:D)</f>
        <v>6</v>
      </c>
      <c r="L82" s="1" t="s">
        <v>139</v>
      </c>
      <c r="M82" s="1">
        <f t="shared" si="26"/>
        <v>1540</v>
      </c>
      <c r="N82" s="1" t="str">
        <f t="shared" si="27"/>
        <v/>
      </c>
      <c r="O82" s="1" t="str">
        <f t="shared" si="28"/>
        <v/>
      </c>
      <c r="P82" s="1" t="str">
        <f t="shared" si="29"/>
        <v>"ConditionType":6</v>
      </c>
      <c r="Q82" s="1" t="str">
        <f t="shared" si="30"/>
        <v>"Param":[1540]</v>
      </c>
      <c r="R82" s="1" t="str">
        <f t="shared" si="31"/>
        <v>{"ConditionType":6,"Param":[1540]}</v>
      </c>
    </row>
    <row r="83" spans="1:19" x14ac:dyDescent="0.15">
      <c r="D83" s="5">
        <f t="shared" si="24"/>
        <v>60022</v>
      </c>
      <c r="E83" s="5" t="s">
        <v>38</v>
      </c>
      <c r="F83" s="5">
        <f t="shared" si="25"/>
        <v>1620</v>
      </c>
      <c r="G83" s="5"/>
      <c r="H83" s="5"/>
      <c r="J83" s="1" t="s">
        <v>138</v>
      </c>
      <c r="K83" s="1">
        <f>_xlfn.XLOOKUP(E83,备注!E:E,备注!D:D)</f>
        <v>6</v>
      </c>
      <c r="L83" s="1" t="s">
        <v>139</v>
      </c>
      <c r="M83" s="1">
        <f t="shared" si="26"/>
        <v>1620</v>
      </c>
      <c r="N83" s="1" t="str">
        <f t="shared" si="27"/>
        <v/>
      </c>
      <c r="O83" s="1" t="str">
        <f t="shared" si="28"/>
        <v/>
      </c>
      <c r="P83" s="1" t="str">
        <f t="shared" si="29"/>
        <v>"ConditionType":6</v>
      </c>
      <c r="Q83" s="1" t="str">
        <f t="shared" si="30"/>
        <v>"Param":[1620]</v>
      </c>
      <c r="R83" s="1" t="str">
        <f t="shared" si="31"/>
        <v>{"ConditionType":6,"Param":[1620]}</v>
      </c>
    </row>
    <row r="84" spans="1:19" x14ac:dyDescent="0.15">
      <c r="D84" s="5">
        <f t="shared" si="24"/>
        <v>60023</v>
      </c>
      <c r="E84" s="5" t="s">
        <v>38</v>
      </c>
      <c r="F84" s="5">
        <f t="shared" si="25"/>
        <v>1700</v>
      </c>
      <c r="G84" s="5"/>
      <c r="H84" s="5"/>
      <c r="J84" s="1" t="s">
        <v>138</v>
      </c>
      <c r="K84" s="1">
        <f>_xlfn.XLOOKUP(E84,备注!E:E,备注!D:D)</f>
        <v>6</v>
      </c>
      <c r="L84" s="1" t="s">
        <v>139</v>
      </c>
      <c r="M84" s="1">
        <f t="shared" si="26"/>
        <v>1700</v>
      </c>
      <c r="N84" s="1" t="str">
        <f t="shared" si="27"/>
        <v/>
      </c>
      <c r="O84" s="1" t="str">
        <f t="shared" si="28"/>
        <v/>
      </c>
      <c r="P84" s="1" t="str">
        <f t="shared" si="29"/>
        <v>"ConditionType":6</v>
      </c>
      <c r="Q84" s="1" t="str">
        <f t="shared" si="30"/>
        <v>"Param":[1700]</v>
      </c>
      <c r="R84" s="1" t="str">
        <f t="shared" si="31"/>
        <v>{"ConditionType":6,"Param":[1700]}</v>
      </c>
    </row>
    <row r="85" spans="1:19" x14ac:dyDescent="0.15">
      <c r="D85" s="5">
        <f t="shared" si="24"/>
        <v>60024</v>
      </c>
      <c r="E85" s="5" t="s">
        <v>38</v>
      </c>
      <c r="F85" s="5">
        <f t="shared" si="25"/>
        <v>1780</v>
      </c>
      <c r="G85" s="5"/>
      <c r="H85" s="5"/>
      <c r="J85" s="1" t="s">
        <v>138</v>
      </c>
      <c r="K85" s="1">
        <f>_xlfn.XLOOKUP(E85,备注!E:E,备注!D:D)</f>
        <v>6</v>
      </c>
      <c r="L85" s="1" t="s">
        <v>139</v>
      </c>
      <c r="M85" s="1">
        <f t="shared" si="26"/>
        <v>1780</v>
      </c>
      <c r="N85" s="1" t="str">
        <f t="shared" si="27"/>
        <v/>
      </c>
      <c r="O85" s="1" t="str">
        <f t="shared" si="28"/>
        <v/>
      </c>
      <c r="P85" s="1" t="str">
        <f t="shared" si="29"/>
        <v>"ConditionType":6</v>
      </c>
      <c r="Q85" s="1" t="str">
        <f t="shared" si="30"/>
        <v>"Param":[1780]</v>
      </c>
      <c r="R85" s="1" t="str">
        <f t="shared" si="31"/>
        <v>{"ConditionType":6,"Param":[1780]}</v>
      </c>
    </row>
    <row r="86" spans="1:19" x14ac:dyDescent="0.15">
      <c r="D86" s="5">
        <f t="shared" si="24"/>
        <v>60025</v>
      </c>
      <c r="E86" s="5" t="s">
        <v>38</v>
      </c>
      <c r="F86" s="5">
        <f t="shared" si="25"/>
        <v>1860</v>
      </c>
      <c r="G86" s="5"/>
      <c r="H86" s="5"/>
      <c r="J86" s="1" t="s">
        <v>138</v>
      </c>
      <c r="K86" s="1">
        <f>_xlfn.XLOOKUP(E86,备注!E:E,备注!D:D)</f>
        <v>6</v>
      </c>
      <c r="L86" s="1" t="s">
        <v>139</v>
      </c>
      <c r="M86" s="1">
        <f t="shared" si="26"/>
        <v>1860</v>
      </c>
      <c r="N86" s="1" t="str">
        <f t="shared" si="27"/>
        <v/>
      </c>
      <c r="O86" s="1" t="str">
        <f t="shared" si="28"/>
        <v/>
      </c>
      <c r="P86" s="1" t="str">
        <f t="shared" si="29"/>
        <v>"ConditionType":6</v>
      </c>
      <c r="Q86" s="1" t="str">
        <f t="shared" si="30"/>
        <v>"Param":[1860]</v>
      </c>
      <c r="R86" s="1" t="str">
        <f t="shared" si="31"/>
        <v>{"ConditionType":6,"Param":[1860]}</v>
      </c>
    </row>
    <row r="87" spans="1:19" x14ac:dyDescent="0.15">
      <c r="A87" s="1"/>
      <c r="B87" s="1"/>
      <c r="C87" s="1"/>
    </row>
    <row r="88" spans="1:19" x14ac:dyDescent="0.15">
      <c r="A88" s="1"/>
      <c r="B88" s="1"/>
      <c r="C88" s="1"/>
    </row>
    <row r="89" spans="1:19" x14ac:dyDescent="0.15">
      <c r="D89" s="4" t="s">
        <v>25</v>
      </c>
      <c r="E89" s="4" t="s">
        <v>26</v>
      </c>
      <c r="F89" s="4" t="s">
        <v>29</v>
      </c>
      <c r="G89" s="4" t="s">
        <v>140</v>
      </c>
      <c r="H89" s="4" t="s">
        <v>141</v>
      </c>
      <c r="I89" s="1"/>
      <c r="J89" s="1"/>
      <c r="K89" s="1"/>
      <c r="L89" s="1"/>
      <c r="M89" s="1">
        <v>1</v>
      </c>
      <c r="N89" s="1">
        <v>2</v>
      </c>
      <c r="O89" s="1">
        <v>3</v>
      </c>
      <c r="P89" s="1"/>
      <c r="Q89" s="1"/>
      <c r="R89" s="1"/>
      <c r="S89" s="1"/>
    </row>
    <row r="90" spans="1:19" x14ac:dyDescent="0.15">
      <c r="D90" s="5">
        <f>IF(K90=K89,D89+1,K90*10000+1)</f>
        <v>60001</v>
      </c>
      <c r="E90" s="5" t="s">
        <v>38</v>
      </c>
      <c r="F90" s="29">
        <f t="shared" ref="F90:F114" si="32">MIN(F6+10,1000)</f>
        <v>50</v>
      </c>
      <c r="G90" s="5"/>
      <c r="H90" s="5"/>
      <c r="I90" s="1"/>
      <c r="J90" s="1" t="s">
        <v>138</v>
      </c>
      <c r="K90" s="1">
        <f>_xlfn.XLOOKUP(E90,备注!E:E,备注!D:D)</f>
        <v>6</v>
      </c>
      <c r="L90" s="1" t="s">
        <v>139</v>
      </c>
      <c r="M90" s="1">
        <f>F90</f>
        <v>50</v>
      </c>
      <c r="N90" s="1" t="str">
        <f>IF(G90="","",G90)</f>
        <v/>
      </c>
      <c r="O90" s="1" t="str">
        <f>IF(H90="","",H90)</f>
        <v/>
      </c>
      <c r="P90" s="1" t="str">
        <f>IF(K90="","",$B$2&amp;J90&amp;$B$2&amp;$B$1&amp;K90)</f>
        <v>"ConditionType":6</v>
      </c>
      <c r="Q90" s="1" t="str">
        <f>$B$2&amp;L90&amp;$B$2&amp;$B$1&amp;$A$1&amp;_xlfn.TEXTJOIN($C$1,1,M90:O90)&amp;$A$2</f>
        <v>"Param":[50]</v>
      </c>
      <c r="R90" s="1" t="str">
        <f>$A$3&amp;_xlfn.TEXTJOIN($C$1,1,P90:Q90)&amp;$A$4</f>
        <v>{"ConditionType":6,"Param":[50]}</v>
      </c>
      <c r="S90" s="1"/>
    </row>
    <row r="91" spans="1:19" x14ac:dyDescent="0.15">
      <c r="D91" s="5">
        <f t="shared" ref="D91:D114" si="33">IF(K91=K90,D90+1,K91*10000+1)</f>
        <v>60002</v>
      </c>
      <c r="E91" s="5" t="s">
        <v>38</v>
      </c>
      <c r="F91" s="29">
        <f t="shared" si="32"/>
        <v>90</v>
      </c>
      <c r="G91" s="5"/>
      <c r="H91" s="5"/>
      <c r="J91" s="1" t="s">
        <v>138</v>
      </c>
      <c r="K91" s="1">
        <f>_xlfn.XLOOKUP(E91,备注!E:E,备注!D:D)</f>
        <v>6</v>
      </c>
      <c r="L91" s="1" t="s">
        <v>139</v>
      </c>
      <c r="M91" s="1">
        <f t="shared" ref="M91:M114" si="34">F91</f>
        <v>90</v>
      </c>
      <c r="N91" s="1" t="str">
        <f t="shared" ref="N91:N114" si="35">IF(G91="","",G91)</f>
        <v/>
      </c>
      <c r="O91" s="1" t="str">
        <f t="shared" ref="O91:O114" si="36">IF(H91="","",H91)</f>
        <v/>
      </c>
      <c r="P91" s="1" t="str">
        <f t="shared" ref="P91:P114" si="37">IF(K91="","",$B$2&amp;J91&amp;$B$2&amp;$B$1&amp;K91)</f>
        <v>"ConditionType":6</v>
      </c>
      <c r="Q91" s="1" t="str">
        <f t="shared" ref="Q91:Q114" si="38">$B$2&amp;L91&amp;$B$2&amp;$B$1&amp;$A$1&amp;_xlfn.TEXTJOIN($C$1,1,M91:O91)&amp;$A$2</f>
        <v>"Param":[90]</v>
      </c>
      <c r="R91" s="1" t="str">
        <f t="shared" ref="R91:R114" si="39">$A$3&amp;_xlfn.TEXTJOIN($C$1,1,P91:Q91)&amp;$A$4</f>
        <v>{"ConditionType":6,"Param":[90]}</v>
      </c>
    </row>
    <row r="92" spans="1:19" x14ac:dyDescent="0.15">
      <c r="D92" s="5">
        <f t="shared" si="33"/>
        <v>60003</v>
      </c>
      <c r="E92" s="5" t="s">
        <v>38</v>
      </c>
      <c r="F92" s="5">
        <f t="shared" si="32"/>
        <v>140</v>
      </c>
      <c r="G92" s="5"/>
      <c r="H92" s="5"/>
      <c r="J92" s="1" t="s">
        <v>138</v>
      </c>
      <c r="K92" s="1">
        <f>_xlfn.XLOOKUP(E92,备注!E:E,备注!D:D)</f>
        <v>6</v>
      </c>
      <c r="L92" s="1" t="s">
        <v>139</v>
      </c>
      <c r="M92" s="1">
        <f t="shared" si="34"/>
        <v>140</v>
      </c>
      <c r="N92" s="1" t="str">
        <f t="shared" si="35"/>
        <v/>
      </c>
      <c r="O92" s="1" t="str">
        <f t="shared" si="36"/>
        <v/>
      </c>
      <c r="P92" s="1" t="str">
        <f t="shared" si="37"/>
        <v>"ConditionType":6</v>
      </c>
      <c r="Q92" s="1" t="str">
        <f t="shared" si="38"/>
        <v>"Param":[140]</v>
      </c>
      <c r="R92" s="1" t="str">
        <f t="shared" si="39"/>
        <v>{"ConditionType":6,"Param":[140]}</v>
      </c>
    </row>
    <row r="93" spans="1:19" x14ac:dyDescent="0.15">
      <c r="D93" s="5">
        <f t="shared" si="33"/>
        <v>60004</v>
      </c>
      <c r="E93" s="5" t="s">
        <v>38</v>
      </c>
      <c r="F93" s="5">
        <f t="shared" si="32"/>
        <v>190</v>
      </c>
      <c r="G93" s="5"/>
      <c r="H93" s="5"/>
      <c r="J93" s="1" t="s">
        <v>138</v>
      </c>
      <c r="K93" s="1">
        <f>_xlfn.XLOOKUP(E93,备注!E:E,备注!D:D)</f>
        <v>6</v>
      </c>
      <c r="L93" s="1" t="s">
        <v>139</v>
      </c>
      <c r="M93" s="1">
        <f t="shared" si="34"/>
        <v>190</v>
      </c>
      <c r="N93" s="1" t="str">
        <f t="shared" si="35"/>
        <v/>
      </c>
      <c r="O93" s="1" t="str">
        <f t="shared" si="36"/>
        <v/>
      </c>
      <c r="P93" s="1" t="str">
        <f t="shared" si="37"/>
        <v>"ConditionType":6</v>
      </c>
      <c r="Q93" s="1" t="str">
        <f t="shared" si="38"/>
        <v>"Param":[190]</v>
      </c>
      <c r="R93" s="1" t="str">
        <f t="shared" si="39"/>
        <v>{"ConditionType":6,"Param":[190]}</v>
      </c>
    </row>
    <row r="94" spans="1:19" x14ac:dyDescent="0.15">
      <c r="D94" s="5">
        <f t="shared" si="33"/>
        <v>60005</v>
      </c>
      <c r="E94" s="5" t="s">
        <v>38</v>
      </c>
      <c r="F94" s="5">
        <f t="shared" si="32"/>
        <v>240</v>
      </c>
      <c r="G94" s="5"/>
      <c r="H94" s="5"/>
      <c r="J94" s="1" t="s">
        <v>138</v>
      </c>
      <c r="K94" s="1">
        <f>_xlfn.XLOOKUP(E94,备注!E:E,备注!D:D)</f>
        <v>6</v>
      </c>
      <c r="L94" s="1" t="s">
        <v>139</v>
      </c>
      <c r="M94" s="1">
        <f t="shared" si="34"/>
        <v>240</v>
      </c>
      <c r="N94" s="1" t="str">
        <f t="shared" si="35"/>
        <v/>
      </c>
      <c r="O94" s="1" t="str">
        <f t="shared" si="36"/>
        <v/>
      </c>
      <c r="P94" s="1" t="str">
        <f t="shared" si="37"/>
        <v>"ConditionType":6</v>
      </c>
      <c r="Q94" s="1" t="str">
        <f t="shared" si="38"/>
        <v>"Param":[240]</v>
      </c>
      <c r="R94" s="1" t="str">
        <f t="shared" si="39"/>
        <v>{"ConditionType":6,"Param":[240]}</v>
      </c>
    </row>
    <row r="95" spans="1:19" x14ac:dyDescent="0.15">
      <c r="D95" s="5">
        <f t="shared" si="33"/>
        <v>60006</v>
      </c>
      <c r="E95" s="5" t="s">
        <v>38</v>
      </c>
      <c r="F95" s="5">
        <f t="shared" si="32"/>
        <v>290</v>
      </c>
      <c r="G95" s="5"/>
      <c r="H95" s="5"/>
      <c r="J95" s="1" t="s">
        <v>138</v>
      </c>
      <c r="K95" s="1">
        <f>_xlfn.XLOOKUP(E95,备注!E:E,备注!D:D)</f>
        <v>6</v>
      </c>
      <c r="L95" s="1" t="s">
        <v>139</v>
      </c>
      <c r="M95" s="1">
        <f t="shared" si="34"/>
        <v>290</v>
      </c>
      <c r="N95" s="1" t="str">
        <f t="shared" si="35"/>
        <v/>
      </c>
      <c r="O95" s="1" t="str">
        <f t="shared" si="36"/>
        <v/>
      </c>
      <c r="P95" s="1" t="str">
        <f t="shared" si="37"/>
        <v>"ConditionType":6</v>
      </c>
      <c r="Q95" s="1" t="str">
        <f t="shared" si="38"/>
        <v>"Param":[290]</v>
      </c>
      <c r="R95" s="1" t="str">
        <f t="shared" si="39"/>
        <v>{"ConditionType":6,"Param":[290]}</v>
      </c>
    </row>
    <row r="96" spans="1:19" x14ac:dyDescent="0.15">
      <c r="D96" s="5">
        <f t="shared" si="33"/>
        <v>60007</v>
      </c>
      <c r="E96" s="5" t="s">
        <v>38</v>
      </c>
      <c r="F96" s="5">
        <f t="shared" si="32"/>
        <v>340</v>
      </c>
      <c r="G96" s="5"/>
      <c r="H96" s="5"/>
      <c r="J96" s="1" t="s">
        <v>138</v>
      </c>
      <c r="K96" s="1">
        <f>_xlfn.XLOOKUP(E96,备注!E:E,备注!D:D)</f>
        <v>6</v>
      </c>
      <c r="L96" s="1" t="s">
        <v>139</v>
      </c>
      <c r="M96" s="1">
        <f t="shared" si="34"/>
        <v>340</v>
      </c>
      <c r="N96" s="1" t="str">
        <f t="shared" si="35"/>
        <v/>
      </c>
      <c r="O96" s="1" t="str">
        <f t="shared" si="36"/>
        <v/>
      </c>
      <c r="P96" s="1" t="str">
        <f t="shared" si="37"/>
        <v>"ConditionType":6</v>
      </c>
      <c r="Q96" s="1" t="str">
        <f t="shared" si="38"/>
        <v>"Param":[340]</v>
      </c>
      <c r="R96" s="1" t="str">
        <f t="shared" si="39"/>
        <v>{"ConditionType":6,"Param":[340]}</v>
      </c>
    </row>
    <row r="97" spans="4:18" x14ac:dyDescent="0.15">
      <c r="D97" s="5">
        <f t="shared" si="33"/>
        <v>60008</v>
      </c>
      <c r="E97" s="5" t="s">
        <v>38</v>
      </c>
      <c r="F97" s="5">
        <f t="shared" si="32"/>
        <v>390</v>
      </c>
      <c r="G97" s="5"/>
      <c r="H97" s="5"/>
      <c r="J97" s="1" t="s">
        <v>138</v>
      </c>
      <c r="K97" s="1">
        <f>_xlfn.XLOOKUP(E97,备注!E:E,备注!D:D)</f>
        <v>6</v>
      </c>
      <c r="L97" s="1" t="s">
        <v>139</v>
      </c>
      <c r="M97" s="1">
        <f t="shared" si="34"/>
        <v>390</v>
      </c>
      <c r="N97" s="1" t="str">
        <f t="shared" si="35"/>
        <v/>
      </c>
      <c r="O97" s="1" t="str">
        <f t="shared" si="36"/>
        <v/>
      </c>
      <c r="P97" s="1" t="str">
        <f t="shared" si="37"/>
        <v>"ConditionType":6</v>
      </c>
      <c r="Q97" s="1" t="str">
        <f t="shared" si="38"/>
        <v>"Param":[390]</v>
      </c>
      <c r="R97" s="1" t="str">
        <f t="shared" si="39"/>
        <v>{"ConditionType":6,"Param":[390]}</v>
      </c>
    </row>
    <row r="98" spans="4:18" x14ac:dyDescent="0.15">
      <c r="D98" s="5">
        <f t="shared" si="33"/>
        <v>60009</v>
      </c>
      <c r="E98" s="5" t="s">
        <v>38</v>
      </c>
      <c r="F98" s="5">
        <f t="shared" si="32"/>
        <v>470</v>
      </c>
      <c r="G98" s="5"/>
      <c r="H98" s="5"/>
      <c r="J98" s="1" t="s">
        <v>138</v>
      </c>
      <c r="K98" s="1">
        <f>_xlfn.XLOOKUP(E98,备注!E:E,备注!D:D)</f>
        <v>6</v>
      </c>
      <c r="L98" s="1" t="s">
        <v>139</v>
      </c>
      <c r="M98" s="1">
        <f t="shared" si="34"/>
        <v>470</v>
      </c>
      <c r="N98" s="1" t="str">
        <f t="shared" si="35"/>
        <v/>
      </c>
      <c r="O98" s="1" t="str">
        <f t="shared" si="36"/>
        <v/>
      </c>
      <c r="P98" s="1" t="str">
        <f t="shared" si="37"/>
        <v>"ConditionType":6</v>
      </c>
      <c r="Q98" s="1" t="str">
        <f t="shared" si="38"/>
        <v>"Param":[470]</v>
      </c>
      <c r="R98" s="1" t="str">
        <f t="shared" si="39"/>
        <v>{"ConditionType":6,"Param":[470]}</v>
      </c>
    </row>
    <row r="99" spans="4:18" x14ac:dyDescent="0.15">
      <c r="D99" s="5">
        <f t="shared" si="33"/>
        <v>60010</v>
      </c>
      <c r="E99" s="5" t="s">
        <v>38</v>
      </c>
      <c r="F99" s="5">
        <f t="shared" si="32"/>
        <v>550</v>
      </c>
      <c r="G99" s="5"/>
      <c r="H99" s="5"/>
      <c r="J99" s="1" t="s">
        <v>138</v>
      </c>
      <c r="K99" s="1">
        <f>_xlfn.XLOOKUP(E99,备注!E:E,备注!D:D)</f>
        <v>6</v>
      </c>
      <c r="L99" s="1" t="s">
        <v>139</v>
      </c>
      <c r="M99" s="1">
        <f t="shared" si="34"/>
        <v>550</v>
      </c>
      <c r="N99" s="1" t="str">
        <f t="shared" si="35"/>
        <v/>
      </c>
      <c r="O99" s="1" t="str">
        <f t="shared" si="36"/>
        <v/>
      </c>
      <c r="P99" s="1" t="str">
        <f t="shared" si="37"/>
        <v>"ConditionType":6</v>
      </c>
      <c r="Q99" s="1" t="str">
        <f t="shared" si="38"/>
        <v>"Param":[550]</v>
      </c>
      <c r="R99" s="1" t="str">
        <f t="shared" si="39"/>
        <v>{"ConditionType":6,"Param":[550]}</v>
      </c>
    </row>
    <row r="100" spans="4:18" x14ac:dyDescent="0.15">
      <c r="D100" s="5">
        <f t="shared" si="33"/>
        <v>60011</v>
      </c>
      <c r="E100" s="5" t="s">
        <v>38</v>
      </c>
      <c r="F100" s="5">
        <f t="shared" si="32"/>
        <v>630</v>
      </c>
      <c r="G100" s="5"/>
      <c r="H100" s="5"/>
      <c r="J100" s="1" t="s">
        <v>138</v>
      </c>
      <c r="K100" s="1">
        <f>_xlfn.XLOOKUP(E100,备注!E:E,备注!D:D)</f>
        <v>6</v>
      </c>
      <c r="L100" s="1" t="s">
        <v>139</v>
      </c>
      <c r="M100" s="1">
        <f t="shared" si="34"/>
        <v>630</v>
      </c>
      <c r="N100" s="1" t="str">
        <f t="shared" si="35"/>
        <v/>
      </c>
      <c r="O100" s="1" t="str">
        <f t="shared" si="36"/>
        <v/>
      </c>
      <c r="P100" s="1" t="str">
        <f t="shared" si="37"/>
        <v>"ConditionType":6</v>
      </c>
      <c r="Q100" s="1" t="str">
        <f t="shared" si="38"/>
        <v>"Param":[630]</v>
      </c>
      <c r="R100" s="1" t="str">
        <f t="shared" si="39"/>
        <v>{"ConditionType":6,"Param":[630]}</v>
      </c>
    </row>
    <row r="101" spans="4:18" x14ac:dyDescent="0.15">
      <c r="D101" s="5">
        <f t="shared" si="33"/>
        <v>60012</v>
      </c>
      <c r="E101" s="5" t="s">
        <v>38</v>
      </c>
      <c r="F101" s="5">
        <f t="shared" si="32"/>
        <v>710</v>
      </c>
      <c r="G101" s="5"/>
      <c r="H101" s="5"/>
      <c r="J101" s="1" t="s">
        <v>138</v>
      </c>
      <c r="K101" s="1">
        <f>_xlfn.XLOOKUP(E101,备注!E:E,备注!D:D)</f>
        <v>6</v>
      </c>
      <c r="L101" s="1" t="s">
        <v>139</v>
      </c>
      <c r="M101" s="1">
        <f t="shared" si="34"/>
        <v>710</v>
      </c>
      <c r="N101" s="1" t="str">
        <f t="shared" si="35"/>
        <v/>
      </c>
      <c r="O101" s="1" t="str">
        <f t="shared" si="36"/>
        <v/>
      </c>
      <c r="P101" s="1" t="str">
        <f t="shared" si="37"/>
        <v>"ConditionType":6</v>
      </c>
      <c r="Q101" s="1" t="str">
        <f t="shared" si="38"/>
        <v>"Param":[710]</v>
      </c>
      <c r="R101" s="1" t="str">
        <f t="shared" si="39"/>
        <v>{"ConditionType":6,"Param":[710]}</v>
      </c>
    </row>
    <row r="102" spans="4:18" x14ac:dyDescent="0.15">
      <c r="D102" s="5">
        <f t="shared" si="33"/>
        <v>60013</v>
      </c>
      <c r="E102" s="5" t="s">
        <v>38</v>
      </c>
      <c r="F102" s="5">
        <f t="shared" si="32"/>
        <v>790</v>
      </c>
      <c r="G102" s="5"/>
      <c r="H102" s="5"/>
      <c r="J102" s="1" t="s">
        <v>138</v>
      </c>
      <c r="K102" s="1">
        <f>_xlfn.XLOOKUP(E102,备注!E:E,备注!D:D)</f>
        <v>6</v>
      </c>
      <c r="L102" s="1" t="s">
        <v>139</v>
      </c>
      <c r="M102" s="1">
        <f t="shared" si="34"/>
        <v>790</v>
      </c>
      <c r="N102" s="1" t="str">
        <f t="shared" si="35"/>
        <v/>
      </c>
      <c r="O102" s="1" t="str">
        <f t="shared" si="36"/>
        <v/>
      </c>
      <c r="P102" s="1" t="str">
        <f t="shared" si="37"/>
        <v>"ConditionType":6</v>
      </c>
      <c r="Q102" s="1" t="str">
        <f t="shared" si="38"/>
        <v>"Param":[790]</v>
      </c>
      <c r="R102" s="1" t="str">
        <f t="shared" si="39"/>
        <v>{"ConditionType":6,"Param":[790]}</v>
      </c>
    </row>
    <row r="103" spans="4:18" x14ac:dyDescent="0.15">
      <c r="D103" s="5">
        <f t="shared" si="33"/>
        <v>60014</v>
      </c>
      <c r="E103" s="5" t="s">
        <v>38</v>
      </c>
      <c r="F103" s="5">
        <f t="shared" si="32"/>
        <v>870</v>
      </c>
      <c r="G103" s="5"/>
      <c r="H103" s="5"/>
      <c r="J103" s="1" t="s">
        <v>138</v>
      </c>
      <c r="K103" s="1">
        <f>_xlfn.XLOOKUP(E103,备注!E:E,备注!D:D)</f>
        <v>6</v>
      </c>
      <c r="L103" s="1" t="s">
        <v>139</v>
      </c>
      <c r="M103" s="1">
        <f t="shared" si="34"/>
        <v>870</v>
      </c>
      <c r="N103" s="1" t="str">
        <f t="shared" si="35"/>
        <v/>
      </c>
      <c r="O103" s="1" t="str">
        <f t="shared" si="36"/>
        <v/>
      </c>
      <c r="P103" s="1" t="str">
        <f t="shared" si="37"/>
        <v>"ConditionType":6</v>
      </c>
      <c r="Q103" s="1" t="str">
        <f t="shared" si="38"/>
        <v>"Param":[870]</v>
      </c>
      <c r="R103" s="1" t="str">
        <f t="shared" si="39"/>
        <v>{"ConditionType":6,"Param":[870]}</v>
      </c>
    </row>
    <row r="104" spans="4:18" x14ac:dyDescent="0.15">
      <c r="D104" s="5">
        <f t="shared" si="33"/>
        <v>60015</v>
      </c>
      <c r="E104" s="5" t="s">
        <v>38</v>
      </c>
      <c r="F104" s="5">
        <f t="shared" si="32"/>
        <v>950</v>
      </c>
      <c r="G104" s="5"/>
      <c r="H104" s="5"/>
      <c r="J104" s="1" t="s">
        <v>138</v>
      </c>
      <c r="K104" s="1">
        <f>_xlfn.XLOOKUP(E104,备注!E:E,备注!D:D)</f>
        <v>6</v>
      </c>
      <c r="L104" s="1" t="s">
        <v>139</v>
      </c>
      <c r="M104" s="1">
        <f t="shared" si="34"/>
        <v>950</v>
      </c>
      <c r="N104" s="1" t="str">
        <f t="shared" si="35"/>
        <v/>
      </c>
      <c r="O104" s="1" t="str">
        <f t="shared" si="36"/>
        <v/>
      </c>
      <c r="P104" s="1" t="str">
        <f t="shared" si="37"/>
        <v>"ConditionType":6</v>
      </c>
      <c r="Q104" s="1" t="str">
        <f t="shared" si="38"/>
        <v>"Param":[950]</v>
      </c>
      <c r="R104" s="1" t="str">
        <f t="shared" si="39"/>
        <v>{"ConditionType":6,"Param":[950]}</v>
      </c>
    </row>
    <row r="105" spans="4:18" x14ac:dyDescent="0.15">
      <c r="D105" s="5">
        <f t="shared" si="33"/>
        <v>60016</v>
      </c>
      <c r="E105" s="5" t="s">
        <v>38</v>
      </c>
      <c r="F105" s="5">
        <f t="shared" si="32"/>
        <v>1000</v>
      </c>
      <c r="G105" s="5"/>
      <c r="H105" s="5"/>
      <c r="J105" s="1" t="s">
        <v>138</v>
      </c>
      <c r="K105" s="1">
        <f>_xlfn.XLOOKUP(E105,备注!E:E,备注!D:D)</f>
        <v>6</v>
      </c>
      <c r="L105" s="1" t="s">
        <v>139</v>
      </c>
      <c r="M105" s="1">
        <f t="shared" si="34"/>
        <v>1000</v>
      </c>
      <c r="N105" s="1" t="str">
        <f t="shared" si="35"/>
        <v/>
      </c>
      <c r="O105" s="1" t="str">
        <f t="shared" si="36"/>
        <v/>
      </c>
      <c r="P105" s="1" t="str">
        <f t="shared" si="37"/>
        <v>"ConditionType":6</v>
      </c>
      <c r="Q105" s="1" t="str">
        <f t="shared" si="38"/>
        <v>"Param":[1000]</v>
      </c>
      <c r="R105" s="1" t="str">
        <f t="shared" si="39"/>
        <v>{"ConditionType":6,"Param":[1000]}</v>
      </c>
    </row>
    <row r="106" spans="4:18" x14ac:dyDescent="0.15">
      <c r="D106" s="5">
        <f t="shared" si="33"/>
        <v>60017</v>
      </c>
      <c r="E106" s="5" t="s">
        <v>38</v>
      </c>
      <c r="F106" s="5">
        <f t="shared" si="32"/>
        <v>1000</v>
      </c>
      <c r="G106" s="5"/>
      <c r="H106" s="5"/>
      <c r="J106" s="1" t="s">
        <v>138</v>
      </c>
      <c r="K106" s="1">
        <f>_xlfn.XLOOKUP(E106,备注!E:E,备注!D:D)</f>
        <v>6</v>
      </c>
      <c r="L106" s="1" t="s">
        <v>139</v>
      </c>
      <c r="M106" s="1">
        <f t="shared" si="34"/>
        <v>1000</v>
      </c>
      <c r="N106" s="1" t="str">
        <f t="shared" si="35"/>
        <v/>
      </c>
      <c r="O106" s="1" t="str">
        <f t="shared" si="36"/>
        <v/>
      </c>
      <c r="P106" s="1" t="str">
        <f t="shared" si="37"/>
        <v>"ConditionType":6</v>
      </c>
      <c r="Q106" s="1" t="str">
        <f t="shared" si="38"/>
        <v>"Param":[1000]</v>
      </c>
      <c r="R106" s="1" t="str">
        <f t="shared" si="39"/>
        <v>{"ConditionType":6,"Param":[1000]}</v>
      </c>
    </row>
    <row r="107" spans="4:18" x14ac:dyDescent="0.15">
      <c r="D107" s="5">
        <f t="shared" si="33"/>
        <v>60018</v>
      </c>
      <c r="E107" s="5" t="s">
        <v>38</v>
      </c>
      <c r="F107" s="5">
        <f t="shared" si="32"/>
        <v>1000</v>
      </c>
      <c r="G107" s="5"/>
      <c r="H107" s="5"/>
      <c r="J107" s="1" t="s">
        <v>138</v>
      </c>
      <c r="K107" s="1">
        <f>_xlfn.XLOOKUP(E107,备注!E:E,备注!D:D)</f>
        <v>6</v>
      </c>
      <c r="L107" s="1" t="s">
        <v>139</v>
      </c>
      <c r="M107" s="1">
        <f t="shared" si="34"/>
        <v>1000</v>
      </c>
      <c r="N107" s="1" t="str">
        <f t="shared" si="35"/>
        <v/>
      </c>
      <c r="O107" s="1" t="str">
        <f t="shared" si="36"/>
        <v/>
      </c>
      <c r="P107" s="1" t="str">
        <f t="shared" si="37"/>
        <v>"ConditionType":6</v>
      </c>
      <c r="Q107" s="1" t="str">
        <f t="shared" si="38"/>
        <v>"Param":[1000]</v>
      </c>
      <c r="R107" s="1" t="str">
        <f t="shared" si="39"/>
        <v>{"ConditionType":6,"Param":[1000]}</v>
      </c>
    </row>
    <row r="108" spans="4:18" x14ac:dyDescent="0.15">
      <c r="D108" s="5">
        <f t="shared" si="33"/>
        <v>60019</v>
      </c>
      <c r="E108" s="5" t="s">
        <v>38</v>
      </c>
      <c r="F108" s="5">
        <f t="shared" si="32"/>
        <v>1000</v>
      </c>
      <c r="G108" s="5"/>
      <c r="H108" s="5"/>
      <c r="J108" s="1" t="s">
        <v>138</v>
      </c>
      <c r="K108" s="1">
        <f>_xlfn.XLOOKUP(E108,备注!E:E,备注!D:D)</f>
        <v>6</v>
      </c>
      <c r="L108" s="1" t="s">
        <v>139</v>
      </c>
      <c r="M108" s="1">
        <f t="shared" si="34"/>
        <v>1000</v>
      </c>
      <c r="N108" s="1" t="str">
        <f t="shared" si="35"/>
        <v/>
      </c>
      <c r="O108" s="1" t="str">
        <f t="shared" si="36"/>
        <v/>
      </c>
      <c r="P108" s="1" t="str">
        <f t="shared" si="37"/>
        <v>"ConditionType":6</v>
      </c>
      <c r="Q108" s="1" t="str">
        <f t="shared" si="38"/>
        <v>"Param":[1000]</v>
      </c>
      <c r="R108" s="1" t="str">
        <f t="shared" si="39"/>
        <v>{"ConditionType":6,"Param":[1000]}</v>
      </c>
    </row>
    <row r="109" spans="4:18" x14ac:dyDescent="0.15">
      <c r="D109" s="5">
        <f t="shared" si="33"/>
        <v>60020</v>
      </c>
      <c r="E109" s="5" t="s">
        <v>38</v>
      </c>
      <c r="F109" s="5">
        <f t="shared" si="32"/>
        <v>1000</v>
      </c>
      <c r="G109" s="5"/>
      <c r="H109" s="5"/>
      <c r="J109" s="1" t="s">
        <v>138</v>
      </c>
      <c r="K109" s="1">
        <f>_xlfn.XLOOKUP(E109,备注!E:E,备注!D:D)</f>
        <v>6</v>
      </c>
      <c r="L109" s="1" t="s">
        <v>139</v>
      </c>
      <c r="M109" s="1">
        <f t="shared" si="34"/>
        <v>1000</v>
      </c>
      <c r="N109" s="1" t="str">
        <f t="shared" si="35"/>
        <v/>
      </c>
      <c r="O109" s="1" t="str">
        <f t="shared" si="36"/>
        <v/>
      </c>
      <c r="P109" s="1" t="str">
        <f t="shared" si="37"/>
        <v>"ConditionType":6</v>
      </c>
      <c r="Q109" s="1" t="str">
        <f t="shared" si="38"/>
        <v>"Param":[1000]</v>
      </c>
      <c r="R109" s="1" t="str">
        <f t="shared" si="39"/>
        <v>{"ConditionType":6,"Param":[1000]}</v>
      </c>
    </row>
    <row r="110" spans="4:18" x14ac:dyDescent="0.15">
      <c r="D110" s="5">
        <f t="shared" si="33"/>
        <v>60021</v>
      </c>
      <c r="E110" s="5" t="s">
        <v>38</v>
      </c>
      <c r="F110" s="5">
        <f t="shared" si="32"/>
        <v>1000</v>
      </c>
      <c r="G110" s="5"/>
      <c r="H110" s="5"/>
      <c r="J110" s="1" t="s">
        <v>138</v>
      </c>
      <c r="K110" s="1">
        <f>_xlfn.XLOOKUP(E110,备注!E:E,备注!D:D)</f>
        <v>6</v>
      </c>
      <c r="L110" s="1" t="s">
        <v>139</v>
      </c>
      <c r="M110" s="1">
        <f t="shared" si="34"/>
        <v>1000</v>
      </c>
      <c r="N110" s="1" t="str">
        <f t="shared" si="35"/>
        <v/>
      </c>
      <c r="O110" s="1" t="str">
        <f t="shared" si="36"/>
        <v/>
      </c>
      <c r="P110" s="1" t="str">
        <f t="shared" si="37"/>
        <v>"ConditionType":6</v>
      </c>
      <c r="Q110" s="1" t="str">
        <f t="shared" si="38"/>
        <v>"Param":[1000]</v>
      </c>
      <c r="R110" s="1" t="str">
        <f t="shared" si="39"/>
        <v>{"ConditionType":6,"Param":[1000]}</v>
      </c>
    </row>
    <row r="111" spans="4:18" x14ac:dyDescent="0.15">
      <c r="D111" s="5">
        <f t="shared" si="33"/>
        <v>60022</v>
      </c>
      <c r="E111" s="5" t="s">
        <v>38</v>
      </c>
      <c r="F111" s="5">
        <f t="shared" si="32"/>
        <v>1000</v>
      </c>
      <c r="G111" s="5"/>
      <c r="H111" s="5"/>
      <c r="J111" s="1" t="s">
        <v>138</v>
      </c>
      <c r="K111" s="1">
        <f>_xlfn.XLOOKUP(E111,备注!E:E,备注!D:D)</f>
        <v>6</v>
      </c>
      <c r="L111" s="1" t="s">
        <v>139</v>
      </c>
      <c r="M111" s="1">
        <f t="shared" si="34"/>
        <v>1000</v>
      </c>
      <c r="N111" s="1" t="str">
        <f t="shared" si="35"/>
        <v/>
      </c>
      <c r="O111" s="1" t="str">
        <f t="shared" si="36"/>
        <v/>
      </c>
      <c r="P111" s="1" t="str">
        <f t="shared" si="37"/>
        <v>"ConditionType":6</v>
      </c>
      <c r="Q111" s="1" t="str">
        <f t="shared" si="38"/>
        <v>"Param":[1000]</v>
      </c>
      <c r="R111" s="1" t="str">
        <f t="shared" si="39"/>
        <v>{"ConditionType":6,"Param":[1000]}</v>
      </c>
    </row>
    <row r="112" spans="4:18" x14ac:dyDescent="0.15">
      <c r="D112" s="5">
        <f t="shared" si="33"/>
        <v>60023</v>
      </c>
      <c r="E112" s="5" t="s">
        <v>38</v>
      </c>
      <c r="F112" s="5">
        <f t="shared" si="32"/>
        <v>1000</v>
      </c>
      <c r="G112" s="5"/>
      <c r="H112" s="5"/>
      <c r="J112" s="1" t="s">
        <v>138</v>
      </c>
      <c r="K112" s="1">
        <f>_xlfn.XLOOKUP(E112,备注!E:E,备注!D:D)</f>
        <v>6</v>
      </c>
      <c r="L112" s="1" t="s">
        <v>139</v>
      </c>
      <c r="M112" s="1">
        <f t="shared" si="34"/>
        <v>1000</v>
      </c>
      <c r="N112" s="1" t="str">
        <f t="shared" si="35"/>
        <v/>
      </c>
      <c r="O112" s="1" t="str">
        <f t="shared" si="36"/>
        <v/>
      </c>
      <c r="P112" s="1" t="str">
        <f t="shared" si="37"/>
        <v>"ConditionType":6</v>
      </c>
      <c r="Q112" s="1" t="str">
        <f t="shared" si="38"/>
        <v>"Param":[1000]</v>
      </c>
      <c r="R112" s="1" t="str">
        <f t="shared" si="39"/>
        <v>{"ConditionType":6,"Param":[1000]}</v>
      </c>
    </row>
    <row r="113" spans="1:19" x14ac:dyDescent="0.15">
      <c r="D113" s="5">
        <f t="shared" si="33"/>
        <v>60024</v>
      </c>
      <c r="E113" s="5" t="s">
        <v>38</v>
      </c>
      <c r="F113" s="5">
        <f t="shared" si="32"/>
        <v>1000</v>
      </c>
      <c r="G113" s="5"/>
      <c r="H113" s="5"/>
      <c r="J113" s="1" t="s">
        <v>138</v>
      </c>
      <c r="K113" s="1">
        <f>_xlfn.XLOOKUP(E113,备注!E:E,备注!D:D)</f>
        <v>6</v>
      </c>
      <c r="L113" s="1" t="s">
        <v>139</v>
      </c>
      <c r="M113" s="1">
        <f t="shared" si="34"/>
        <v>1000</v>
      </c>
      <c r="N113" s="1" t="str">
        <f t="shared" si="35"/>
        <v/>
      </c>
      <c r="O113" s="1" t="str">
        <f t="shared" si="36"/>
        <v/>
      </c>
      <c r="P113" s="1" t="str">
        <f t="shared" si="37"/>
        <v>"ConditionType":6</v>
      </c>
      <c r="Q113" s="1" t="str">
        <f t="shared" si="38"/>
        <v>"Param":[1000]</v>
      </c>
      <c r="R113" s="1" t="str">
        <f t="shared" si="39"/>
        <v>{"ConditionType":6,"Param":[1000]}</v>
      </c>
    </row>
    <row r="114" spans="1:19" x14ac:dyDescent="0.15">
      <c r="D114" s="5">
        <f t="shared" si="33"/>
        <v>60025</v>
      </c>
      <c r="E114" s="5" t="s">
        <v>38</v>
      </c>
      <c r="F114" s="5">
        <f t="shared" si="32"/>
        <v>1000</v>
      </c>
      <c r="G114" s="5"/>
      <c r="H114" s="5"/>
      <c r="J114" s="1" t="s">
        <v>138</v>
      </c>
      <c r="K114" s="1">
        <f>_xlfn.XLOOKUP(E114,备注!E:E,备注!D:D)</f>
        <v>6</v>
      </c>
      <c r="L114" s="1" t="s">
        <v>139</v>
      </c>
      <c r="M114" s="1">
        <f t="shared" si="34"/>
        <v>1000</v>
      </c>
      <c r="N114" s="1" t="str">
        <f t="shared" si="35"/>
        <v/>
      </c>
      <c r="O114" s="1" t="str">
        <f t="shared" si="36"/>
        <v/>
      </c>
      <c r="P114" s="1" t="str">
        <f t="shared" si="37"/>
        <v>"ConditionType":6</v>
      </c>
      <c r="Q114" s="1" t="str">
        <f t="shared" si="38"/>
        <v>"Param":[1000]</v>
      </c>
      <c r="R114" s="1" t="str">
        <f t="shared" si="39"/>
        <v>{"ConditionType":6,"Param":[1000]}</v>
      </c>
    </row>
    <row r="115" spans="1:19" x14ac:dyDescent="0.15">
      <c r="A115" s="1"/>
      <c r="B115" s="1"/>
      <c r="C115" s="1"/>
    </row>
    <row r="116" spans="1:19" x14ac:dyDescent="0.15">
      <c r="A116" s="1"/>
      <c r="B116" s="1"/>
      <c r="C116" s="1"/>
    </row>
    <row r="117" spans="1:19" x14ac:dyDescent="0.15">
      <c r="D117" s="4" t="s">
        <v>25</v>
      </c>
      <c r="E117" s="4" t="s">
        <v>26</v>
      </c>
      <c r="F117" s="4" t="s">
        <v>29</v>
      </c>
      <c r="G117" s="4" t="s">
        <v>140</v>
      </c>
      <c r="H117" s="4" t="s">
        <v>141</v>
      </c>
      <c r="I117" s="1"/>
      <c r="J117" s="1"/>
      <c r="K117" s="1"/>
      <c r="L117" s="1"/>
      <c r="M117" s="1">
        <v>1</v>
      </c>
      <c r="N117" s="1">
        <v>2</v>
      </c>
      <c r="O117" s="1">
        <v>3</v>
      </c>
      <c r="P117" s="1"/>
      <c r="Q117" s="1"/>
      <c r="R117" s="1"/>
      <c r="S117" s="1"/>
    </row>
    <row r="118" spans="1:19" x14ac:dyDescent="0.15">
      <c r="D118" s="5">
        <f>IF(K118=K117,D117+1,K118*10000+1)</f>
        <v>60001</v>
      </c>
      <c r="E118" s="5" t="s">
        <v>38</v>
      </c>
      <c r="F118" s="29">
        <v>60</v>
      </c>
      <c r="G118" s="5"/>
      <c r="H118" s="5"/>
      <c r="I118" s="1"/>
      <c r="J118" s="1" t="s">
        <v>138</v>
      </c>
      <c r="K118" s="1">
        <f>_xlfn.XLOOKUP(E118,备注!E:E,备注!D:D)</f>
        <v>6</v>
      </c>
      <c r="L118" s="1" t="s">
        <v>139</v>
      </c>
      <c r="M118" s="1">
        <f>F118</f>
        <v>60</v>
      </c>
      <c r="N118" s="1" t="str">
        <f>IF(G118="","",G118)</f>
        <v/>
      </c>
      <c r="O118" s="1" t="str">
        <f>IF(H118="","",H118)</f>
        <v/>
      </c>
      <c r="P118" s="1" t="str">
        <f>IF(K118="","",$B$2&amp;J118&amp;$B$2&amp;$B$1&amp;K118)</f>
        <v>"ConditionType":6</v>
      </c>
      <c r="Q118" s="1" t="str">
        <f>$B$2&amp;L118&amp;$B$2&amp;$B$1&amp;$A$1&amp;_xlfn.TEXTJOIN($C$1,1,M118:O118)&amp;$A$2</f>
        <v>"Param":[60]</v>
      </c>
      <c r="R118" s="1" t="str">
        <f>$A$3&amp;_xlfn.TEXTJOIN($C$1,1,P118:Q118)&amp;$A$4</f>
        <v>{"ConditionType":6,"Param":[60]}</v>
      </c>
      <c r="S118" s="1"/>
    </row>
    <row r="119" spans="1:19" x14ac:dyDescent="0.15">
      <c r="D119" s="5">
        <f t="shared" ref="D119:D142" si="40">IF(K119=K118,D118+1,K119*10000+1)</f>
        <v>60002</v>
      </c>
      <c r="E119" s="5" t="s">
        <v>38</v>
      </c>
      <c r="F119" s="29">
        <v>115</v>
      </c>
      <c r="G119" s="5"/>
      <c r="H119" s="5"/>
      <c r="J119" s="1" t="s">
        <v>138</v>
      </c>
      <c r="K119" s="1">
        <f>_xlfn.XLOOKUP(E119,备注!E:E,备注!D:D)</f>
        <v>6</v>
      </c>
      <c r="L119" s="1" t="s">
        <v>139</v>
      </c>
      <c r="M119" s="1">
        <f t="shared" ref="M119:M140" si="41">F119</f>
        <v>115</v>
      </c>
      <c r="N119" s="1" t="str">
        <f t="shared" ref="N119:N140" si="42">IF(G119="","",G119)</f>
        <v/>
      </c>
      <c r="O119" s="1" t="str">
        <f t="shared" ref="O119:O140" si="43">IF(H119="","",H119)</f>
        <v/>
      </c>
      <c r="P119" s="1" t="str">
        <f t="shared" ref="P119:P140" si="44">IF(K119="","",$B$2&amp;J119&amp;$B$2&amp;$B$1&amp;K119)</f>
        <v>"ConditionType":6</v>
      </c>
      <c r="Q119" s="1" t="str">
        <f t="shared" ref="Q119:Q140" si="45">$B$2&amp;L119&amp;$B$2&amp;$B$1&amp;$A$1&amp;_xlfn.TEXTJOIN($C$1,1,M119:O119)&amp;$A$2</f>
        <v>"Param":[115]</v>
      </c>
      <c r="R119" s="1" t="str">
        <f t="shared" ref="R119:R140" si="46">$A$3&amp;_xlfn.TEXTJOIN($C$1,1,P119:Q119)&amp;$A$4</f>
        <v>{"ConditionType":6,"Param":[115]}</v>
      </c>
    </row>
    <row r="120" spans="1:19" x14ac:dyDescent="0.15">
      <c r="D120" s="5">
        <f t="shared" si="40"/>
        <v>60003</v>
      </c>
      <c r="E120" s="5" t="s">
        <v>38</v>
      </c>
      <c r="F120" s="5">
        <f>F119+80</f>
        <v>195</v>
      </c>
      <c r="G120" s="5"/>
      <c r="H120" s="5"/>
      <c r="J120" s="1" t="s">
        <v>138</v>
      </c>
      <c r="K120" s="1">
        <f>_xlfn.XLOOKUP(E120,备注!E:E,备注!D:D)</f>
        <v>6</v>
      </c>
      <c r="L120" s="1" t="s">
        <v>139</v>
      </c>
      <c r="M120" s="1">
        <f t="shared" si="41"/>
        <v>195</v>
      </c>
      <c r="N120" s="1" t="str">
        <f t="shared" si="42"/>
        <v/>
      </c>
      <c r="O120" s="1" t="str">
        <f t="shared" si="43"/>
        <v/>
      </c>
      <c r="P120" s="1" t="str">
        <f t="shared" si="44"/>
        <v>"ConditionType":6</v>
      </c>
      <c r="Q120" s="1" t="str">
        <f t="shared" si="45"/>
        <v>"Param":[195]</v>
      </c>
      <c r="R120" s="1" t="str">
        <f t="shared" si="46"/>
        <v>{"ConditionType":6,"Param":[195]}</v>
      </c>
    </row>
    <row r="121" spans="1:19" x14ac:dyDescent="0.15">
      <c r="D121" s="5">
        <f t="shared" si="40"/>
        <v>60004</v>
      </c>
      <c r="E121" s="5" t="s">
        <v>38</v>
      </c>
      <c r="F121" s="5">
        <f t="shared" ref="F121:F141" si="47">F120+80</f>
        <v>275</v>
      </c>
      <c r="G121" s="5"/>
      <c r="H121" s="5"/>
      <c r="J121" s="1" t="s">
        <v>138</v>
      </c>
      <c r="K121" s="1">
        <f>_xlfn.XLOOKUP(E121,备注!E:E,备注!D:D)</f>
        <v>6</v>
      </c>
      <c r="L121" s="1" t="s">
        <v>139</v>
      </c>
      <c r="M121" s="1">
        <f t="shared" si="41"/>
        <v>275</v>
      </c>
      <c r="N121" s="1" t="str">
        <f t="shared" si="42"/>
        <v/>
      </c>
      <c r="O121" s="1" t="str">
        <f t="shared" si="43"/>
        <v/>
      </c>
      <c r="P121" s="1" t="str">
        <f t="shared" si="44"/>
        <v>"ConditionType":6</v>
      </c>
      <c r="Q121" s="1" t="str">
        <f t="shared" si="45"/>
        <v>"Param":[275]</v>
      </c>
      <c r="R121" s="1" t="str">
        <f t="shared" si="46"/>
        <v>{"ConditionType":6,"Param":[275]}</v>
      </c>
    </row>
    <row r="122" spans="1:19" x14ac:dyDescent="0.15">
      <c r="D122" s="5">
        <f t="shared" si="40"/>
        <v>60005</v>
      </c>
      <c r="E122" s="5" t="s">
        <v>38</v>
      </c>
      <c r="F122" s="5">
        <f t="shared" si="47"/>
        <v>355</v>
      </c>
      <c r="G122" s="5"/>
      <c r="H122" s="5"/>
      <c r="J122" s="1" t="s">
        <v>138</v>
      </c>
      <c r="K122" s="1">
        <f>_xlfn.XLOOKUP(E122,备注!E:E,备注!D:D)</f>
        <v>6</v>
      </c>
      <c r="L122" s="1" t="s">
        <v>139</v>
      </c>
      <c r="M122" s="1">
        <f t="shared" si="41"/>
        <v>355</v>
      </c>
      <c r="N122" s="1" t="str">
        <f t="shared" si="42"/>
        <v/>
      </c>
      <c r="O122" s="1" t="str">
        <f t="shared" si="43"/>
        <v/>
      </c>
      <c r="P122" s="1" t="str">
        <f t="shared" si="44"/>
        <v>"ConditionType":6</v>
      </c>
      <c r="Q122" s="1" t="str">
        <f t="shared" si="45"/>
        <v>"Param":[355]</v>
      </c>
      <c r="R122" s="1" t="str">
        <f t="shared" si="46"/>
        <v>{"ConditionType":6,"Param":[355]}</v>
      </c>
    </row>
    <row r="123" spans="1:19" x14ac:dyDescent="0.15">
      <c r="D123" s="5">
        <f t="shared" si="40"/>
        <v>60006</v>
      </c>
      <c r="E123" s="5" t="s">
        <v>38</v>
      </c>
      <c r="F123" s="5">
        <f t="shared" si="47"/>
        <v>435</v>
      </c>
      <c r="G123" s="5"/>
      <c r="H123" s="5"/>
      <c r="J123" s="1" t="s">
        <v>138</v>
      </c>
      <c r="K123" s="1">
        <f>_xlfn.XLOOKUP(E123,备注!E:E,备注!D:D)</f>
        <v>6</v>
      </c>
      <c r="L123" s="1" t="s">
        <v>139</v>
      </c>
      <c r="M123" s="1">
        <f t="shared" si="41"/>
        <v>435</v>
      </c>
      <c r="N123" s="1" t="str">
        <f t="shared" si="42"/>
        <v/>
      </c>
      <c r="O123" s="1" t="str">
        <f t="shared" si="43"/>
        <v/>
      </c>
      <c r="P123" s="1" t="str">
        <f t="shared" si="44"/>
        <v>"ConditionType":6</v>
      </c>
      <c r="Q123" s="1" t="str">
        <f t="shared" si="45"/>
        <v>"Param":[435]</v>
      </c>
      <c r="R123" s="1" t="str">
        <f t="shared" si="46"/>
        <v>{"ConditionType":6,"Param":[435]}</v>
      </c>
    </row>
    <row r="124" spans="1:19" x14ac:dyDescent="0.15">
      <c r="D124" s="5">
        <f t="shared" si="40"/>
        <v>60007</v>
      </c>
      <c r="E124" s="5" t="s">
        <v>38</v>
      </c>
      <c r="F124" s="5">
        <f t="shared" si="47"/>
        <v>515</v>
      </c>
      <c r="G124" s="5"/>
      <c r="H124" s="5"/>
      <c r="J124" s="1" t="s">
        <v>138</v>
      </c>
      <c r="K124" s="1">
        <f>_xlfn.XLOOKUP(E124,备注!E:E,备注!D:D)</f>
        <v>6</v>
      </c>
      <c r="L124" s="1" t="s">
        <v>139</v>
      </c>
      <c r="M124" s="1">
        <f t="shared" si="41"/>
        <v>515</v>
      </c>
      <c r="N124" s="1" t="str">
        <f t="shared" si="42"/>
        <v/>
      </c>
      <c r="O124" s="1" t="str">
        <f t="shared" si="43"/>
        <v/>
      </c>
      <c r="P124" s="1" t="str">
        <f t="shared" si="44"/>
        <v>"ConditionType":6</v>
      </c>
      <c r="Q124" s="1" t="str">
        <f t="shared" si="45"/>
        <v>"Param":[515]</v>
      </c>
      <c r="R124" s="1" t="str">
        <f t="shared" si="46"/>
        <v>{"ConditionType":6,"Param":[515]}</v>
      </c>
    </row>
    <row r="125" spans="1:19" x14ac:dyDescent="0.15">
      <c r="D125" s="5">
        <f t="shared" si="40"/>
        <v>60008</v>
      </c>
      <c r="E125" s="5" t="s">
        <v>38</v>
      </c>
      <c r="F125" s="5">
        <f t="shared" si="47"/>
        <v>595</v>
      </c>
      <c r="G125" s="5"/>
      <c r="H125" s="5"/>
      <c r="J125" s="1" t="s">
        <v>138</v>
      </c>
      <c r="K125" s="1">
        <f>_xlfn.XLOOKUP(E125,备注!E:E,备注!D:D)</f>
        <v>6</v>
      </c>
      <c r="L125" s="1" t="s">
        <v>139</v>
      </c>
      <c r="M125" s="1">
        <f t="shared" si="41"/>
        <v>595</v>
      </c>
      <c r="N125" s="1" t="str">
        <f t="shared" si="42"/>
        <v/>
      </c>
      <c r="O125" s="1" t="str">
        <f t="shared" si="43"/>
        <v/>
      </c>
      <c r="P125" s="1" t="str">
        <f t="shared" si="44"/>
        <v>"ConditionType":6</v>
      </c>
      <c r="Q125" s="1" t="str">
        <f t="shared" si="45"/>
        <v>"Param":[595]</v>
      </c>
      <c r="R125" s="1" t="str">
        <f t="shared" si="46"/>
        <v>{"ConditionType":6,"Param":[595]}</v>
      </c>
    </row>
    <row r="126" spans="1:19" x14ac:dyDescent="0.15">
      <c r="D126" s="5">
        <f t="shared" si="40"/>
        <v>60009</v>
      </c>
      <c r="E126" s="5" t="s">
        <v>38</v>
      </c>
      <c r="F126" s="5">
        <f t="shared" si="47"/>
        <v>675</v>
      </c>
      <c r="G126" s="5"/>
      <c r="H126" s="5"/>
      <c r="J126" s="1" t="s">
        <v>138</v>
      </c>
      <c r="K126" s="1">
        <f>_xlfn.XLOOKUP(E126,备注!E:E,备注!D:D)</f>
        <v>6</v>
      </c>
      <c r="L126" s="1" t="s">
        <v>139</v>
      </c>
      <c r="M126" s="1">
        <f t="shared" si="41"/>
        <v>675</v>
      </c>
      <c r="N126" s="1" t="str">
        <f t="shared" si="42"/>
        <v/>
      </c>
      <c r="O126" s="1" t="str">
        <f t="shared" si="43"/>
        <v/>
      </c>
      <c r="P126" s="1" t="str">
        <f t="shared" si="44"/>
        <v>"ConditionType":6</v>
      </c>
      <c r="Q126" s="1" t="str">
        <f t="shared" si="45"/>
        <v>"Param":[675]</v>
      </c>
      <c r="R126" s="1" t="str">
        <f t="shared" si="46"/>
        <v>{"ConditionType":6,"Param":[675]}</v>
      </c>
    </row>
    <row r="127" spans="1:19" x14ac:dyDescent="0.15">
      <c r="D127" s="5">
        <f t="shared" si="40"/>
        <v>60010</v>
      </c>
      <c r="E127" s="5" t="s">
        <v>38</v>
      </c>
      <c r="F127" s="5">
        <f t="shared" si="47"/>
        <v>755</v>
      </c>
      <c r="G127" s="5"/>
      <c r="H127" s="5"/>
      <c r="J127" s="1" t="s">
        <v>138</v>
      </c>
      <c r="K127" s="1">
        <f>_xlfn.XLOOKUP(E127,备注!E:E,备注!D:D)</f>
        <v>6</v>
      </c>
      <c r="L127" s="1" t="s">
        <v>139</v>
      </c>
      <c r="M127" s="1">
        <f t="shared" si="41"/>
        <v>755</v>
      </c>
      <c r="N127" s="1" t="str">
        <f t="shared" si="42"/>
        <v/>
      </c>
      <c r="O127" s="1" t="str">
        <f t="shared" si="43"/>
        <v/>
      </c>
      <c r="P127" s="1" t="str">
        <f t="shared" si="44"/>
        <v>"ConditionType":6</v>
      </c>
      <c r="Q127" s="1" t="str">
        <f t="shared" si="45"/>
        <v>"Param":[755]</v>
      </c>
      <c r="R127" s="1" t="str">
        <f t="shared" si="46"/>
        <v>{"ConditionType":6,"Param":[755]}</v>
      </c>
    </row>
    <row r="128" spans="1:19" x14ac:dyDescent="0.15">
      <c r="D128" s="5">
        <f t="shared" si="40"/>
        <v>60011</v>
      </c>
      <c r="E128" s="5" t="s">
        <v>38</v>
      </c>
      <c r="F128" s="5">
        <f t="shared" si="47"/>
        <v>835</v>
      </c>
      <c r="G128" s="5"/>
      <c r="H128" s="5"/>
      <c r="J128" s="1" t="s">
        <v>138</v>
      </c>
      <c r="K128" s="1">
        <f>_xlfn.XLOOKUP(E128,备注!E:E,备注!D:D)</f>
        <v>6</v>
      </c>
      <c r="L128" s="1" t="s">
        <v>139</v>
      </c>
      <c r="M128" s="1">
        <f t="shared" si="41"/>
        <v>835</v>
      </c>
      <c r="N128" s="1" t="str">
        <f t="shared" si="42"/>
        <v/>
      </c>
      <c r="O128" s="1" t="str">
        <f t="shared" si="43"/>
        <v/>
      </c>
      <c r="P128" s="1" t="str">
        <f t="shared" si="44"/>
        <v>"ConditionType":6</v>
      </c>
      <c r="Q128" s="1" t="str">
        <f t="shared" si="45"/>
        <v>"Param":[835]</v>
      </c>
      <c r="R128" s="1" t="str">
        <f t="shared" si="46"/>
        <v>{"ConditionType":6,"Param":[835]}</v>
      </c>
    </row>
    <row r="129" spans="4:18" x14ac:dyDescent="0.15">
      <c r="D129" s="5">
        <f t="shared" si="40"/>
        <v>60012</v>
      </c>
      <c r="E129" s="5" t="s">
        <v>38</v>
      </c>
      <c r="F129" s="5">
        <f t="shared" si="47"/>
        <v>915</v>
      </c>
      <c r="G129" s="5"/>
      <c r="H129" s="5"/>
      <c r="J129" s="1" t="s">
        <v>138</v>
      </c>
      <c r="K129" s="1">
        <f>_xlfn.XLOOKUP(E129,备注!E:E,备注!D:D)</f>
        <v>6</v>
      </c>
      <c r="L129" s="1" t="s">
        <v>139</v>
      </c>
      <c r="M129" s="1">
        <f t="shared" si="41"/>
        <v>915</v>
      </c>
      <c r="N129" s="1" t="str">
        <f t="shared" si="42"/>
        <v/>
      </c>
      <c r="O129" s="1" t="str">
        <f t="shared" si="43"/>
        <v/>
      </c>
      <c r="P129" s="1" t="str">
        <f t="shared" si="44"/>
        <v>"ConditionType":6</v>
      </c>
      <c r="Q129" s="1" t="str">
        <f t="shared" si="45"/>
        <v>"Param":[915]</v>
      </c>
      <c r="R129" s="1" t="str">
        <f t="shared" si="46"/>
        <v>{"ConditionType":6,"Param":[915]}</v>
      </c>
    </row>
    <row r="130" spans="4:18" x14ac:dyDescent="0.15">
      <c r="D130" s="5">
        <f t="shared" si="40"/>
        <v>60013</v>
      </c>
      <c r="E130" s="5" t="s">
        <v>38</v>
      </c>
      <c r="F130" s="5">
        <f t="shared" si="47"/>
        <v>995</v>
      </c>
      <c r="G130" s="5"/>
      <c r="H130" s="5"/>
      <c r="J130" s="1" t="s">
        <v>138</v>
      </c>
      <c r="K130" s="1">
        <f>_xlfn.XLOOKUP(E130,备注!E:E,备注!D:D)</f>
        <v>6</v>
      </c>
      <c r="L130" s="1" t="s">
        <v>139</v>
      </c>
      <c r="M130" s="1">
        <f t="shared" si="41"/>
        <v>995</v>
      </c>
      <c r="N130" s="1" t="str">
        <f t="shared" si="42"/>
        <v/>
      </c>
      <c r="O130" s="1" t="str">
        <f t="shared" si="43"/>
        <v/>
      </c>
      <c r="P130" s="1" t="str">
        <f t="shared" si="44"/>
        <v>"ConditionType":6</v>
      </c>
      <c r="Q130" s="1" t="str">
        <f t="shared" si="45"/>
        <v>"Param":[995]</v>
      </c>
      <c r="R130" s="1" t="str">
        <f t="shared" si="46"/>
        <v>{"ConditionType":6,"Param":[995]}</v>
      </c>
    </row>
    <row r="131" spans="4:18" x14ac:dyDescent="0.15">
      <c r="D131" s="5">
        <f t="shared" si="40"/>
        <v>60014</v>
      </c>
      <c r="E131" s="5" t="s">
        <v>38</v>
      </c>
      <c r="F131" s="5">
        <f t="shared" si="47"/>
        <v>1075</v>
      </c>
      <c r="G131" s="5"/>
      <c r="H131" s="5"/>
      <c r="J131" s="1" t="s">
        <v>138</v>
      </c>
      <c r="K131" s="1">
        <f>_xlfn.XLOOKUP(E131,备注!E:E,备注!D:D)</f>
        <v>6</v>
      </c>
      <c r="L131" s="1" t="s">
        <v>139</v>
      </c>
      <c r="M131" s="1">
        <f t="shared" si="41"/>
        <v>1075</v>
      </c>
      <c r="N131" s="1" t="str">
        <f t="shared" si="42"/>
        <v/>
      </c>
      <c r="O131" s="1" t="str">
        <f t="shared" si="43"/>
        <v/>
      </c>
      <c r="P131" s="1" t="str">
        <f t="shared" si="44"/>
        <v>"ConditionType":6</v>
      </c>
      <c r="Q131" s="1" t="str">
        <f t="shared" si="45"/>
        <v>"Param":[1075]</v>
      </c>
      <c r="R131" s="1" t="str">
        <f t="shared" si="46"/>
        <v>{"ConditionType":6,"Param":[1075]}</v>
      </c>
    </row>
    <row r="132" spans="4:18" x14ac:dyDescent="0.15">
      <c r="D132" s="5">
        <f t="shared" si="40"/>
        <v>60015</v>
      </c>
      <c r="E132" s="5" t="s">
        <v>38</v>
      </c>
      <c r="F132" s="5">
        <f t="shared" si="47"/>
        <v>1155</v>
      </c>
      <c r="G132" s="5"/>
      <c r="H132" s="5"/>
      <c r="J132" s="1" t="s">
        <v>138</v>
      </c>
      <c r="K132" s="1">
        <f>_xlfn.XLOOKUP(E132,备注!E:E,备注!D:D)</f>
        <v>6</v>
      </c>
      <c r="L132" s="1" t="s">
        <v>139</v>
      </c>
      <c r="M132" s="1">
        <f t="shared" si="41"/>
        <v>1155</v>
      </c>
      <c r="N132" s="1" t="str">
        <f t="shared" si="42"/>
        <v/>
      </c>
      <c r="O132" s="1" t="str">
        <f t="shared" si="43"/>
        <v/>
      </c>
      <c r="P132" s="1" t="str">
        <f t="shared" si="44"/>
        <v>"ConditionType":6</v>
      </c>
      <c r="Q132" s="1" t="str">
        <f t="shared" si="45"/>
        <v>"Param":[1155]</v>
      </c>
      <c r="R132" s="1" t="str">
        <f t="shared" si="46"/>
        <v>{"ConditionType":6,"Param":[1155]}</v>
      </c>
    </row>
    <row r="133" spans="4:18" x14ac:dyDescent="0.15">
      <c r="D133" s="5">
        <f t="shared" si="40"/>
        <v>60016</v>
      </c>
      <c r="E133" s="5" t="s">
        <v>38</v>
      </c>
      <c r="F133" s="5">
        <f t="shared" si="47"/>
        <v>1235</v>
      </c>
      <c r="G133" s="5"/>
      <c r="H133" s="5"/>
      <c r="J133" s="1" t="s">
        <v>138</v>
      </c>
      <c r="K133" s="1">
        <f>_xlfn.XLOOKUP(E133,备注!E:E,备注!D:D)</f>
        <v>6</v>
      </c>
      <c r="L133" s="1" t="s">
        <v>139</v>
      </c>
      <c r="M133" s="1">
        <f t="shared" si="41"/>
        <v>1235</v>
      </c>
      <c r="N133" s="1" t="str">
        <f t="shared" si="42"/>
        <v/>
      </c>
      <c r="O133" s="1" t="str">
        <f t="shared" si="43"/>
        <v/>
      </c>
      <c r="P133" s="1" t="str">
        <f t="shared" si="44"/>
        <v>"ConditionType":6</v>
      </c>
      <c r="Q133" s="1" t="str">
        <f t="shared" si="45"/>
        <v>"Param":[1235]</v>
      </c>
      <c r="R133" s="1" t="str">
        <f t="shared" si="46"/>
        <v>{"ConditionType":6,"Param":[1235]}</v>
      </c>
    </row>
    <row r="134" spans="4:18" x14ac:dyDescent="0.15">
      <c r="D134" s="5">
        <f t="shared" si="40"/>
        <v>60017</v>
      </c>
      <c r="E134" s="5" t="s">
        <v>38</v>
      </c>
      <c r="F134" s="5">
        <f t="shared" si="47"/>
        <v>1315</v>
      </c>
      <c r="G134" s="5"/>
      <c r="H134" s="5"/>
      <c r="J134" s="1" t="s">
        <v>138</v>
      </c>
      <c r="K134" s="1">
        <f>_xlfn.XLOOKUP(E134,备注!E:E,备注!D:D)</f>
        <v>6</v>
      </c>
      <c r="L134" s="1" t="s">
        <v>139</v>
      </c>
      <c r="M134" s="1">
        <f t="shared" si="41"/>
        <v>1315</v>
      </c>
      <c r="N134" s="1" t="str">
        <f t="shared" si="42"/>
        <v/>
      </c>
      <c r="O134" s="1" t="str">
        <f t="shared" si="43"/>
        <v/>
      </c>
      <c r="P134" s="1" t="str">
        <f t="shared" si="44"/>
        <v>"ConditionType":6</v>
      </c>
      <c r="Q134" s="1" t="str">
        <f t="shared" si="45"/>
        <v>"Param":[1315]</v>
      </c>
      <c r="R134" s="1" t="str">
        <f t="shared" si="46"/>
        <v>{"ConditionType":6,"Param":[1315]}</v>
      </c>
    </row>
    <row r="135" spans="4:18" x14ac:dyDescent="0.15">
      <c r="D135" s="5">
        <f t="shared" si="40"/>
        <v>60018</v>
      </c>
      <c r="E135" s="5" t="s">
        <v>38</v>
      </c>
      <c r="F135" s="5">
        <f t="shared" si="47"/>
        <v>1395</v>
      </c>
      <c r="G135" s="5"/>
      <c r="H135" s="5"/>
      <c r="J135" s="1" t="s">
        <v>138</v>
      </c>
      <c r="K135" s="1">
        <f>_xlfn.XLOOKUP(E135,备注!E:E,备注!D:D)</f>
        <v>6</v>
      </c>
      <c r="L135" s="1" t="s">
        <v>139</v>
      </c>
      <c r="M135" s="1">
        <f t="shared" si="41"/>
        <v>1395</v>
      </c>
      <c r="N135" s="1" t="str">
        <f t="shared" si="42"/>
        <v/>
      </c>
      <c r="O135" s="1" t="str">
        <f t="shared" si="43"/>
        <v/>
      </c>
      <c r="P135" s="1" t="str">
        <f t="shared" si="44"/>
        <v>"ConditionType":6</v>
      </c>
      <c r="Q135" s="1" t="str">
        <f t="shared" si="45"/>
        <v>"Param":[1395]</v>
      </c>
      <c r="R135" s="1" t="str">
        <f t="shared" si="46"/>
        <v>{"ConditionType":6,"Param":[1395]}</v>
      </c>
    </row>
    <row r="136" spans="4:18" x14ac:dyDescent="0.15">
      <c r="D136" s="5">
        <f t="shared" si="40"/>
        <v>60019</v>
      </c>
      <c r="E136" s="5" t="s">
        <v>38</v>
      </c>
      <c r="F136" s="5">
        <f t="shared" si="47"/>
        <v>1475</v>
      </c>
      <c r="G136" s="5"/>
      <c r="H136" s="5"/>
      <c r="J136" s="1" t="s">
        <v>138</v>
      </c>
      <c r="K136" s="1">
        <f>_xlfn.XLOOKUP(E136,备注!E:E,备注!D:D)</f>
        <v>6</v>
      </c>
      <c r="L136" s="1" t="s">
        <v>139</v>
      </c>
      <c r="M136" s="1">
        <f t="shared" si="41"/>
        <v>1475</v>
      </c>
      <c r="N136" s="1" t="str">
        <f t="shared" si="42"/>
        <v/>
      </c>
      <c r="O136" s="1" t="str">
        <f t="shared" si="43"/>
        <v/>
      </c>
      <c r="P136" s="1" t="str">
        <f t="shared" si="44"/>
        <v>"ConditionType":6</v>
      </c>
      <c r="Q136" s="1" t="str">
        <f t="shared" si="45"/>
        <v>"Param":[1475]</v>
      </c>
      <c r="R136" s="1" t="str">
        <f t="shared" si="46"/>
        <v>{"ConditionType":6,"Param":[1475]}</v>
      </c>
    </row>
    <row r="137" spans="4:18" x14ac:dyDescent="0.15">
      <c r="D137" s="5">
        <f t="shared" si="40"/>
        <v>60020</v>
      </c>
      <c r="E137" s="5" t="s">
        <v>38</v>
      </c>
      <c r="F137" s="5">
        <f t="shared" si="47"/>
        <v>1555</v>
      </c>
      <c r="G137" s="5"/>
      <c r="H137" s="5"/>
      <c r="J137" s="1" t="s">
        <v>138</v>
      </c>
      <c r="K137" s="1">
        <f>_xlfn.XLOOKUP(E137,备注!E:E,备注!D:D)</f>
        <v>6</v>
      </c>
      <c r="L137" s="1" t="s">
        <v>139</v>
      </c>
      <c r="M137" s="1">
        <f t="shared" si="41"/>
        <v>1555</v>
      </c>
      <c r="N137" s="1" t="str">
        <f t="shared" si="42"/>
        <v/>
      </c>
      <c r="O137" s="1" t="str">
        <f t="shared" si="43"/>
        <v/>
      </c>
      <c r="P137" s="1" t="str">
        <f t="shared" si="44"/>
        <v>"ConditionType":6</v>
      </c>
      <c r="Q137" s="1" t="str">
        <f t="shared" si="45"/>
        <v>"Param":[1555]</v>
      </c>
      <c r="R137" s="1" t="str">
        <f t="shared" si="46"/>
        <v>{"ConditionType":6,"Param":[1555]}</v>
      </c>
    </row>
    <row r="138" spans="4:18" x14ac:dyDescent="0.15">
      <c r="D138" s="5">
        <f t="shared" si="40"/>
        <v>60021</v>
      </c>
      <c r="E138" s="5" t="s">
        <v>38</v>
      </c>
      <c r="F138" s="5">
        <f t="shared" si="47"/>
        <v>1635</v>
      </c>
      <c r="G138" s="5"/>
      <c r="H138" s="5"/>
      <c r="J138" s="1" t="s">
        <v>138</v>
      </c>
      <c r="K138" s="1">
        <f>_xlfn.XLOOKUP(E138,备注!E:E,备注!D:D)</f>
        <v>6</v>
      </c>
      <c r="L138" s="1" t="s">
        <v>139</v>
      </c>
      <c r="M138" s="1">
        <f t="shared" si="41"/>
        <v>1635</v>
      </c>
      <c r="N138" s="1" t="str">
        <f t="shared" si="42"/>
        <v/>
      </c>
      <c r="O138" s="1" t="str">
        <f t="shared" si="43"/>
        <v/>
      </c>
      <c r="P138" s="1" t="str">
        <f t="shared" si="44"/>
        <v>"ConditionType":6</v>
      </c>
      <c r="Q138" s="1" t="str">
        <f t="shared" si="45"/>
        <v>"Param":[1635]</v>
      </c>
      <c r="R138" s="1" t="str">
        <f t="shared" si="46"/>
        <v>{"ConditionType":6,"Param":[1635]}</v>
      </c>
    </row>
    <row r="139" spans="4:18" x14ac:dyDescent="0.15">
      <c r="D139" s="5">
        <f t="shared" si="40"/>
        <v>60022</v>
      </c>
      <c r="E139" s="5" t="s">
        <v>38</v>
      </c>
      <c r="F139" s="5">
        <f t="shared" si="47"/>
        <v>1715</v>
      </c>
      <c r="G139" s="5"/>
      <c r="H139" s="5"/>
      <c r="J139" s="1" t="s">
        <v>138</v>
      </c>
      <c r="K139" s="1">
        <f>_xlfn.XLOOKUP(E139,备注!E:E,备注!D:D)</f>
        <v>6</v>
      </c>
      <c r="L139" s="1" t="s">
        <v>139</v>
      </c>
      <c r="M139" s="1">
        <f t="shared" si="41"/>
        <v>1715</v>
      </c>
      <c r="N139" s="1" t="str">
        <f t="shared" si="42"/>
        <v/>
      </c>
      <c r="O139" s="1" t="str">
        <f t="shared" si="43"/>
        <v/>
      </c>
      <c r="P139" s="1" t="str">
        <f t="shared" si="44"/>
        <v>"ConditionType":6</v>
      </c>
      <c r="Q139" s="1" t="str">
        <f t="shared" si="45"/>
        <v>"Param":[1715]</v>
      </c>
      <c r="R139" s="1" t="str">
        <f t="shared" si="46"/>
        <v>{"ConditionType":6,"Param":[1715]}</v>
      </c>
    </row>
    <row r="140" spans="4:18" x14ac:dyDescent="0.15">
      <c r="D140" s="5">
        <f t="shared" si="40"/>
        <v>60023</v>
      </c>
      <c r="E140" s="5" t="s">
        <v>38</v>
      </c>
      <c r="F140" s="5">
        <f t="shared" si="47"/>
        <v>1795</v>
      </c>
      <c r="G140" s="5"/>
      <c r="H140" s="5"/>
      <c r="J140" s="1" t="s">
        <v>138</v>
      </c>
      <c r="K140" s="1">
        <f>_xlfn.XLOOKUP(E140,备注!E:E,备注!D:D)</f>
        <v>6</v>
      </c>
      <c r="L140" s="1" t="s">
        <v>139</v>
      </c>
      <c r="M140" s="1">
        <f t="shared" si="41"/>
        <v>1795</v>
      </c>
      <c r="N140" s="1" t="str">
        <f t="shared" si="42"/>
        <v/>
      </c>
      <c r="O140" s="1" t="str">
        <f t="shared" si="43"/>
        <v/>
      </c>
      <c r="P140" s="1" t="str">
        <f t="shared" si="44"/>
        <v>"ConditionType":6</v>
      </c>
      <c r="Q140" s="1" t="str">
        <f t="shared" si="45"/>
        <v>"Param":[1795]</v>
      </c>
      <c r="R140" s="1" t="str">
        <f t="shared" si="46"/>
        <v>{"ConditionType":6,"Param":[1795]}</v>
      </c>
    </row>
    <row r="141" spans="4:18" x14ac:dyDescent="0.15">
      <c r="D141" s="5">
        <f t="shared" si="40"/>
        <v>60024</v>
      </c>
      <c r="E141" s="5" t="s">
        <v>38</v>
      </c>
      <c r="F141" s="5">
        <f t="shared" si="47"/>
        <v>1875</v>
      </c>
      <c r="G141" s="5"/>
      <c r="H141" s="5"/>
      <c r="J141" s="1" t="s">
        <v>138</v>
      </c>
      <c r="K141" s="1">
        <f>_xlfn.XLOOKUP(E141,备注!E:E,备注!D:D)</f>
        <v>6</v>
      </c>
      <c r="L141" s="1" t="s">
        <v>139</v>
      </c>
      <c r="M141" s="1">
        <f t="shared" ref="M141:M142" si="48">F141</f>
        <v>1875</v>
      </c>
      <c r="N141" s="1" t="str">
        <f t="shared" ref="N141:N142" si="49">IF(G141="","",G141)</f>
        <v/>
      </c>
      <c r="O141" s="1" t="str">
        <f t="shared" ref="O141:O142" si="50">IF(H141="","",H141)</f>
        <v/>
      </c>
      <c r="P141" s="1" t="str">
        <f t="shared" ref="P141:P142" si="51">IF(K141="","",$B$2&amp;J141&amp;$B$2&amp;$B$1&amp;K141)</f>
        <v>"ConditionType":6</v>
      </c>
      <c r="Q141" s="1" t="str">
        <f t="shared" ref="Q141:Q142" si="52">$B$2&amp;L141&amp;$B$2&amp;$B$1&amp;$A$1&amp;_xlfn.TEXTJOIN($C$1,1,M141:O141)&amp;$A$2</f>
        <v>"Param":[1875]</v>
      </c>
      <c r="R141" s="1" t="str">
        <f t="shared" ref="R141:R142" si="53">$A$3&amp;_xlfn.TEXTJOIN($C$1,1,P141:Q141)&amp;$A$4</f>
        <v>{"ConditionType":6,"Param":[1875]}</v>
      </c>
    </row>
    <row r="142" spans="4:18" x14ac:dyDescent="0.15">
      <c r="D142" s="5">
        <f t="shared" si="40"/>
        <v>60025</v>
      </c>
      <c r="E142" s="5" t="s">
        <v>38</v>
      </c>
      <c r="F142" s="5">
        <f>F141+80</f>
        <v>1955</v>
      </c>
      <c r="G142" s="5"/>
      <c r="H142" s="5"/>
      <c r="J142" s="1" t="s">
        <v>138</v>
      </c>
      <c r="K142" s="1">
        <f>_xlfn.XLOOKUP(E142,备注!E:E,备注!D:D)</f>
        <v>6</v>
      </c>
      <c r="L142" s="1" t="s">
        <v>139</v>
      </c>
      <c r="M142" s="1">
        <f t="shared" si="48"/>
        <v>1955</v>
      </c>
      <c r="N142" s="1" t="str">
        <f t="shared" si="49"/>
        <v/>
      </c>
      <c r="O142" s="1" t="str">
        <f t="shared" si="50"/>
        <v/>
      </c>
      <c r="P142" s="1" t="str">
        <f t="shared" si="51"/>
        <v>"ConditionType":6</v>
      </c>
      <c r="Q142" s="1" t="str">
        <f t="shared" si="52"/>
        <v>"Param":[1955]</v>
      </c>
      <c r="R142" s="1" t="str">
        <f t="shared" si="53"/>
        <v>{"ConditionType":6,"Param":[1955]}</v>
      </c>
    </row>
    <row r="145" spans="4:19" x14ac:dyDescent="0.15">
      <c r="D145" s="4" t="s">
        <v>25</v>
      </c>
      <c r="E145" s="4" t="s">
        <v>26</v>
      </c>
      <c r="F145" s="4" t="s">
        <v>29</v>
      </c>
      <c r="G145" s="4" t="s">
        <v>140</v>
      </c>
      <c r="H145" s="4" t="s">
        <v>141</v>
      </c>
      <c r="I145" s="1"/>
      <c r="J145" s="1"/>
      <c r="K145" s="1"/>
      <c r="L145" s="1"/>
      <c r="M145" s="1">
        <v>1</v>
      </c>
      <c r="N145" s="1">
        <v>2</v>
      </c>
      <c r="O145" s="1">
        <v>3</v>
      </c>
      <c r="P145" s="1"/>
      <c r="Q145" s="1"/>
      <c r="R145" s="1"/>
      <c r="S145" s="1"/>
    </row>
    <row r="146" spans="4:19" x14ac:dyDescent="0.15">
      <c r="D146" s="5">
        <f>IF(K146=K145,D145+1,K146*10000+1)</f>
        <v>80001</v>
      </c>
      <c r="E146" s="5" t="s">
        <v>142</v>
      </c>
      <c r="F146" s="5">
        <v>20</v>
      </c>
      <c r="G146" s="5"/>
      <c r="H146" s="5"/>
      <c r="I146" s="1"/>
      <c r="J146" s="1" t="s">
        <v>138</v>
      </c>
      <c r="K146" s="1">
        <f>_xlfn.XLOOKUP(E146,备注!E:E,备注!D:D)</f>
        <v>8</v>
      </c>
      <c r="L146" s="1" t="s">
        <v>139</v>
      </c>
      <c r="M146" s="1">
        <f>F146</f>
        <v>20</v>
      </c>
      <c r="N146" s="1" t="str">
        <f>IF(G146="","",G146)</f>
        <v/>
      </c>
      <c r="O146" s="1" t="str">
        <f>IF(H146="","",H146)</f>
        <v/>
      </c>
      <c r="P146" s="1" t="str">
        <f>IF(K146="","",$B$2&amp;J146&amp;$B$2&amp;$B$1&amp;K146)</f>
        <v>"ConditionType":8</v>
      </c>
      <c r="Q146" s="1" t="str">
        <f>$B$2&amp;L146&amp;$B$2&amp;$B$1&amp;$A$1&amp;_xlfn.TEXTJOIN($C$1,1,M146:O146)&amp;$A$2</f>
        <v>"Param":[20]</v>
      </c>
      <c r="R146" s="1" t="str">
        <f>$A$3&amp;_xlfn.TEXTJOIN($C$1,1,P146:Q146)&amp;$A$4</f>
        <v>{"ConditionType":8,"Param":[20]}</v>
      </c>
      <c r="S146" s="1"/>
    </row>
    <row r="147" spans="4:19" x14ac:dyDescent="0.15">
      <c r="D147" s="5">
        <f t="shared" ref="D147:D155" si="54">IF(K147=K146,D146+1,K147*10000+1)</f>
        <v>80002</v>
      </c>
      <c r="E147" s="5" t="s">
        <v>142</v>
      </c>
      <c r="F147" s="5">
        <f>F146+20</f>
        <v>40</v>
      </c>
      <c r="G147" s="5"/>
      <c r="H147" s="5"/>
      <c r="J147" s="1" t="s">
        <v>138</v>
      </c>
      <c r="K147" s="1">
        <f>_xlfn.XLOOKUP(E147,备注!E:E,备注!D:D)</f>
        <v>8</v>
      </c>
      <c r="L147" s="1" t="s">
        <v>139</v>
      </c>
      <c r="M147" s="1">
        <f t="shared" ref="M147:M155" si="55">F147</f>
        <v>40</v>
      </c>
      <c r="N147" s="1" t="str">
        <f t="shared" ref="N147:N155" si="56">IF(G147="","",G147)</f>
        <v/>
      </c>
      <c r="O147" s="1" t="str">
        <f t="shared" ref="O147:O155" si="57">IF(H147="","",H147)</f>
        <v/>
      </c>
      <c r="P147" s="1" t="str">
        <f t="shared" ref="P147:P155" si="58">IF(K147="","",$B$2&amp;J147&amp;$B$2&amp;$B$1&amp;K147)</f>
        <v>"ConditionType":8</v>
      </c>
      <c r="Q147" s="1" t="str">
        <f t="shared" ref="Q147:Q155" si="59">$B$2&amp;L147&amp;$B$2&amp;$B$1&amp;$A$1&amp;_xlfn.TEXTJOIN($C$1,1,M147:O147)&amp;$A$2</f>
        <v>"Param":[40]</v>
      </c>
      <c r="R147" s="1" t="str">
        <f t="shared" ref="R147:R155" si="60">$A$3&amp;_xlfn.TEXTJOIN($C$1,1,P147:Q147)&amp;$A$4</f>
        <v>{"ConditionType":8,"Param":[40]}</v>
      </c>
    </row>
    <row r="148" spans="4:19" x14ac:dyDescent="0.15">
      <c r="D148" s="5">
        <f t="shared" si="54"/>
        <v>80003</v>
      </c>
      <c r="E148" s="5" t="s">
        <v>142</v>
      </c>
      <c r="F148" s="5">
        <f t="shared" ref="F148:F155" si="61">F147+20</f>
        <v>60</v>
      </c>
      <c r="G148" s="5"/>
      <c r="H148" s="5"/>
      <c r="J148" s="1" t="s">
        <v>138</v>
      </c>
      <c r="K148" s="1">
        <f>_xlfn.XLOOKUP(E148,备注!E:E,备注!D:D)</f>
        <v>8</v>
      </c>
      <c r="L148" s="1" t="s">
        <v>139</v>
      </c>
      <c r="M148" s="1">
        <f t="shared" si="55"/>
        <v>60</v>
      </c>
      <c r="N148" s="1" t="str">
        <f t="shared" si="56"/>
        <v/>
      </c>
      <c r="O148" s="1" t="str">
        <f t="shared" si="57"/>
        <v/>
      </c>
      <c r="P148" s="1" t="str">
        <f t="shared" si="58"/>
        <v>"ConditionType":8</v>
      </c>
      <c r="Q148" s="1" t="str">
        <f t="shared" si="59"/>
        <v>"Param":[60]</v>
      </c>
      <c r="R148" s="1" t="str">
        <f t="shared" si="60"/>
        <v>{"ConditionType":8,"Param":[60]}</v>
      </c>
    </row>
    <row r="149" spans="4:19" x14ac:dyDescent="0.15">
      <c r="D149" s="5">
        <f t="shared" si="54"/>
        <v>80004</v>
      </c>
      <c r="E149" s="5" t="s">
        <v>142</v>
      </c>
      <c r="F149" s="5">
        <f t="shared" si="61"/>
        <v>80</v>
      </c>
      <c r="G149" s="5"/>
      <c r="H149" s="5"/>
      <c r="J149" s="1" t="s">
        <v>138</v>
      </c>
      <c r="K149" s="1">
        <f>_xlfn.XLOOKUP(E149,备注!E:E,备注!D:D)</f>
        <v>8</v>
      </c>
      <c r="L149" s="1" t="s">
        <v>139</v>
      </c>
      <c r="M149" s="1">
        <f t="shared" si="55"/>
        <v>80</v>
      </c>
      <c r="N149" s="1" t="str">
        <f t="shared" si="56"/>
        <v/>
      </c>
      <c r="O149" s="1" t="str">
        <f t="shared" si="57"/>
        <v/>
      </c>
      <c r="P149" s="1" t="str">
        <f t="shared" si="58"/>
        <v>"ConditionType":8</v>
      </c>
      <c r="Q149" s="1" t="str">
        <f t="shared" si="59"/>
        <v>"Param":[80]</v>
      </c>
      <c r="R149" s="1" t="str">
        <f t="shared" si="60"/>
        <v>{"ConditionType":8,"Param":[80]}</v>
      </c>
    </row>
    <row r="150" spans="4:19" x14ac:dyDescent="0.15">
      <c r="D150" s="5">
        <f t="shared" si="54"/>
        <v>80005</v>
      </c>
      <c r="E150" s="5" t="s">
        <v>142</v>
      </c>
      <c r="F150" s="5">
        <f t="shared" si="61"/>
        <v>100</v>
      </c>
      <c r="G150" s="5"/>
      <c r="H150" s="5"/>
      <c r="J150" s="1" t="s">
        <v>138</v>
      </c>
      <c r="K150" s="1">
        <f>_xlfn.XLOOKUP(E150,备注!E:E,备注!D:D)</f>
        <v>8</v>
      </c>
      <c r="L150" s="1" t="s">
        <v>139</v>
      </c>
      <c r="M150" s="1">
        <f t="shared" si="55"/>
        <v>100</v>
      </c>
      <c r="N150" s="1" t="str">
        <f t="shared" si="56"/>
        <v/>
      </c>
      <c r="O150" s="1" t="str">
        <f t="shared" si="57"/>
        <v/>
      </c>
      <c r="P150" s="1" t="str">
        <f t="shared" si="58"/>
        <v>"ConditionType":8</v>
      </c>
      <c r="Q150" s="1" t="str">
        <f t="shared" si="59"/>
        <v>"Param":[100]</v>
      </c>
      <c r="R150" s="1" t="str">
        <f t="shared" si="60"/>
        <v>{"ConditionType":8,"Param":[100]}</v>
      </c>
    </row>
    <row r="151" spans="4:19" x14ac:dyDescent="0.15">
      <c r="D151" s="5">
        <f t="shared" si="54"/>
        <v>80006</v>
      </c>
      <c r="E151" s="5" t="s">
        <v>142</v>
      </c>
      <c r="F151" s="5">
        <f t="shared" si="61"/>
        <v>120</v>
      </c>
      <c r="G151" s="5"/>
      <c r="H151" s="5"/>
      <c r="J151" s="1" t="s">
        <v>138</v>
      </c>
      <c r="K151" s="1">
        <f>_xlfn.XLOOKUP(E151,备注!E:E,备注!D:D)</f>
        <v>8</v>
      </c>
      <c r="L151" s="1" t="s">
        <v>139</v>
      </c>
      <c r="M151" s="1">
        <f t="shared" si="55"/>
        <v>120</v>
      </c>
      <c r="N151" s="1" t="str">
        <f t="shared" si="56"/>
        <v/>
      </c>
      <c r="O151" s="1" t="str">
        <f t="shared" si="57"/>
        <v/>
      </c>
      <c r="P151" s="1" t="str">
        <f t="shared" si="58"/>
        <v>"ConditionType":8</v>
      </c>
      <c r="Q151" s="1" t="str">
        <f t="shared" si="59"/>
        <v>"Param":[120]</v>
      </c>
      <c r="R151" s="1" t="str">
        <f t="shared" si="60"/>
        <v>{"ConditionType":8,"Param":[120]}</v>
      </c>
    </row>
    <row r="152" spans="4:19" x14ac:dyDescent="0.15">
      <c r="D152" s="5">
        <f t="shared" si="54"/>
        <v>80007</v>
      </c>
      <c r="E152" s="5" t="s">
        <v>142</v>
      </c>
      <c r="F152" s="5">
        <f t="shared" si="61"/>
        <v>140</v>
      </c>
      <c r="G152" s="5"/>
      <c r="H152" s="5"/>
      <c r="J152" s="1" t="s">
        <v>138</v>
      </c>
      <c r="K152" s="1">
        <f>_xlfn.XLOOKUP(E152,备注!E:E,备注!D:D)</f>
        <v>8</v>
      </c>
      <c r="L152" s="1" t="s">
        <v>139</v>
      </c>
      <c r="M152" s="1">
        <f t="shared" si="55"/>
        <v>140</v>
      </c>
      <c r="N152" s="1" t="str">
        <f t="shared" si="56"/>
        <v/>
      </c>
      <c r="O152" s="1" t="str">
        <f t="shared" si="57"/>
        <v/>
      </c>
      <c r="P152" s="1" t="str">
        <f t="shared" si="58"/>
        <v>"ConditionType":8</v>
      </c>
      <c r="Q152" s="1" t="str">
        <f t="shared" si="59"/>
        <v>"Param":[140]</v>
      </c>
      <c r="R152" s="1" t="str">
        <f t="shared" si="60"/>
        <v>{"ConditionType":8,"Param":[140]}</v>
      </c>
    </row>
    <row r="153" spans="4:19" x14ac:dyDescent="0.15">
      <c r="D153" s="5">
        <f t="shared" si="54"/>
        <v>80008</v>
      </c>
      <c r="E153" s="5" t="s">
        <v>142</v>
      </c>
      <c r="F153" s="5">
        <f t="shared" si="61"/>
        <v>160</v>
      </c>
      <c r="G153" s="5"/>
      <c r="H153" s="5"/>
      <c r="J153" s="1" t="s">
        <v>138</v>
      </c>
      <c r="K153" s="1">
        <f>_xlfn.XLOOKUP(E153,备注!E:E,备注!D:D)</f>
        <v>8</v>
      </c>
      <c r="L153" s="1" t="s">
        <v>139</v>
      </c>
      <c r="M153" s="1">
        <f t="shared" si="55"/>
        <v>160</v>
      </c>
      <c r="N153" s="1" t="str">
        <f t="shared" si="56"/>
        <v/>
      </c>
      <c r="O153" s="1" t="str">
        <f t="shared" si="57"/>
        <v/>
      </c>
      <c r="P153" s="1" t="str">
        <f t="shared" si="58"/>
        <v>"ConditionType":8</v>
      </c>
      <c r="Q153" s="1" t="str">
        <f t="shared" si="59"/>
        <v>"Param":[160]</v>
      </c>
      <c r="R153" s="1" t="str">
        <f t="shared" si="60"/>
        <v>{"ConditionType":8,"Param":[160]}</v>
      </c>
    </row>
    <row r="154" spans="4:19" x14ac:dyDescent="0.15">
      <c r="D154" s="5">
        <f t="shared" si="54"/>
        <v>80009</v>
      </c>
      <c r="E154" s="5" t="s">
        <v>142</v>
      </c>
      <c r="F154" s="5">
        <f t="shared" si="61"/>
        <v>180</v>
      </c>
      <c r="G154" s="5"/>
      <c r="H154" s="5"/>
      <c r="J154" s="1" t="s">
        <v>138</v>
      </c>
      <c r="K154" s="1">
        <f>_xlfn.XLOOKUP(E154,备注!E:E,备注!D:D)</f>
        <v>8</v>
      </c>
      <c r="L154" s="1" t="s">
        <v>139</v>
      </c>
      <c r="M154" s="1">
        <f t="shared" si="55"/>
        <v>180</v>
      </c>
      <c r="N154" s="1" t="str">
        <f t="shared" si="56"/>
        <v/>
      </c>
      <c r="O154" s="1" t="str">
        <f t="shared" si="57"/>
        <v/>
      </c>
      <c r="P154" s="1" t="str">
        <f t="shared" si="58"/>
        <v>"ConditionType":8</v>
      </c>
      <c r="Q154" s="1" t="str">
        <f t="shared" si="59"/>
        <v>"Param":[180]</v>
      </c>
      <c r="R154" s="1" t="str">
        <f t="shared" si="60"/>
        <v>{"ConditionType":8,"Param":[180]}</v>
      </c>
    </row>
    <row r="155" spans="4:19" x14ac:dyDescent="0.15">
      <c r="D155" s="5">
        <f t="shared" si="54"/>
        <v>80010</v>
      </c>
      <c r="E155" s="5" t="s">
        <v>142</v>
      </c>
      <c r="F155" s="5">
        <f t="shared" si="61"/>
        <v>200</v>
      </c>
      <c r="G155" s="5"/>
      <c r="H155" s="5"/>
      <c r="J155" s="1" t="s">
        <v>138</v>
      </c>
      <c r="K155" s="1">
        <f>_xlfn.XLOOKUP(E155,备注!E:E,备注!D:D)</f>
        <v>8</v>
      </c>
      <c r="L155" s="1" t="s">
        <v>139</v>
      </c>
      <c r="M155" s="1">
        <f t="shared" si="55"/>
        <v>200</v>
      </c>
      <c r="N155" s="1" t="str">
        <f t="shared" si="56"/>
        <v/>
      </c>
      <c r="O155" s="1" t="str">
        <f t="shared" si="57"/>
        <v/>
      </c>
      <c r="P155" s="1" t="str">
        <f t="shared" si="58"/>
        <v>"ConditionType":8</v>
      </c>
      <c r="Q155" s="1" t="str">
        <f t="shared" si="59"/>
        <v>"Param":[200]</v>
      </c>
      <c r="R155" s="1" t="str">
        <f t="shared" si="60"/>
        <v>{"ConditionType":8,"Param":[200]}</v>
      </c>
    </row>
    <row r="156" spans="4:19" x14ac:dyDescent="0.15">
      <c r="D156" s="5"/>
      <c r="E156" s="5"/>
      <c r="F156" s="5"/>
      <c r="G156" s="5"/>
      <c r="H156" s="5"/>
      <c r="J156" s="1"/>
      <c r="K156" s="1"/>
      <c r="L156" s="1"/>
      <c r="M156" s="1"/>
      <c r="N156" s="1"/>
      <c r="O156" s="1"/>
      <c r="P156" s="1"/>
      <c r="Q156" s="1"/>
      <c r="R156" s="1"/>
    </row>
    <row r="157" spans="4:19" x14ac:dyDescent="0.15">
      <c r="D157" s="5"/>
      <c r="E157" s="5"/>
      <c r="F157" s="5"/>
      <c r="G157" s="5"/>
      <c r="H157" s="5"/>
      <c r="J157" s="1"/>
      <c r="K157" s="1"/>
      <c r="L157" s="1"/>
      <c r="M157" s="1"/>
      <c r="N157" s="1"/>
      <c r="O157" s="1"/>
      <c r="P157" s="1"/>
      <c r="Q157" s="1"/>
      <c r="R157" s="1"/>
    </row>
    <row r="158" spans="4:19" x14ac:dyDescent="0.15">
      <c r="D158" s="5"/>
      <c r="E158" s="5"/>
      <c r="F158" s="5"/>
      <c r="G158" s="5"/>
      <c r="H158" s="5"/>
      <c r="J158" s="1"/>
      <c r="K158" s="1"/>
      <c r="L158" s="1"/>
      <c r="M158" s="1"/>
      <c r="N158" s="1"/>
      <c r="O158" s="1"/>
      <c r="P158" s="1"/>
      <c r="Q158" s="1"/>
      <c r="R158" s="1"/>
    </row>
    <row r="159" spans="4:19" x14ac:dyDescent="0.15">
      <c r="D159" s="5"/>
      <c r="E159" s="5"/>
      <c r="F159" s="5"/>
      <c r="G159" s="5"/>
      <c r="H159" s="5"/>
      <c r="J159" s="1"/>
      <c r="K159" s="1"/>
      <c r="L159" s="1"/>
      <c r="M159" s="1"/>
      <c r="N159" s="1"/>
      <c r="O159" s="1"/>
      <c r="P159" s="1"/>
      <c r="Q159" s="1"/>
      <c r="R159" s="1"/>
    </row>
    <row r="160" spans="4:19" x14ac:dyDescent="0.15">
      <c r="D160" s="5"/>
      <c r="E160" s="5"/>
      <c r="F160" s="5"/>
      <c r="G160" s="5"/>
      <c r="H160" s="5"/>
      <c r="J160" s="1"/>
      <c r="K160" s="1"/>
      <c r="L160" s="1"/>
      <c r="M160" s="1"/>
      <c r="N160" s="1"/>
      <c r="O160" s="1"/>
      <c r="P160" s="1"/>
      <c r="Q160" s="1"/>
      <c r="R160" s="1"/>
    </row>
    <row r="161" spans="4:18" x14ac:dyDescent="0.15">
      <c r="D161" s="5"/>
      <c r="E161" s="5"/>
      <c r="F161" s="5"/>
      <c r="G161" s="5"/>
      <c r="H161" s="5"/>
      <c r="J161" s="1"/>
      <c r="K161" s="1"/>
      <c r="L161" s="1"/>
      <c r="M161" s="1"/>
      <c r="N161" s="1"/>
      <c r="O161" s="1"/>
      <c r="P161" s="1"/>
      <c r="Q161" s="1"/>
      <c r="R161" s="1"/>
    </row>
    <row r="162" spans="4:18" x14ac:dyDescent="0.15">
      <c r="D162" s="5"/>
      <c r="E162" s="5"/>
      <c r="F162" s="5"/>
      <c r="G162" s="5"/>
      <c r="H162" s="5"/>
      <c r="J162" s="1"/>
      <c r="K162" s="1"/>
      <c r="L162" s="1"/>
      <c r="M162" s="1"/>
      <c r="N162" s="1"/>
      <c r="O162" s="1"/>
      <c r="P162" s="1"/>
      <c r="Q162" s="1"/>
      <c r="R162" s="1"/>
    </row>
    <row r="163" spans="4:18" x14ac:dyDescent="0.15">
      <c r="D163" s="5"/>
      <c r="E163" s="5"/>
      <c r="F163" s="5"/>
      <c r="G163" s="5"/>
      <c r="H163" s="5"/>
      <c r="J163" s="1"/>
      <c r="K163" s="1"/>
      <c r="L163" s="1"/>
      <c r="M163" s="1"/>
      <c r="N163" s="1"/>
      <c r="O163" s="1"/>
      <c r="P163" s="1"/>
      <c r="Q163" s="1"/>
      <c r="R163" s="1"/>
    </row>
    <row r="164" spans="4:18" x14ac:dyDescent="0.15">
      <c r="D164" s="5"/>
      <c r="E164" s="5"/>
      <c r="F164" s="5"/>
      <c r="G164" s="5"/>
      <c r="H164" s="5"/>
      <c r="J164" s="1"/>
      <c r="K164" s="1"/>
      <c r="L164" s="1"/>
      <c r="M164" s="1"/>
      <c r="N164" s="1"/>
      <c r="O164" s="1"/>
      <c r="P164" s="1"/>
      <c r="Q164" s="1"/>
      <c r="R164" s="1"/>
    </row>
    <row r="165" spans="4:18" x14ac:dyDescent="0.15">
      <c r="D165" s="5"/>
      <c r="E165" s="5"/>
      <c r="F165" s="5"/>
      <c r="G165" s="5"/>
      <c r="H165" s="5"/>
      <c r="J165" s="1"/>
      <c r="K165" s="1"/>
      <c r="L165" s="1"/>
      <c r="M165" s="1"/>
      <c r="N165" s="1"/>
      <c r="O165" s="1"/>
      <c r="P165" s="1"/>
      <c r="Q165" s="1"/>
      <c r="R165" s="1"/>
    </row>
    <row r="166" spans="4:18" x14ac:dyDescent="0.15">
      <c r="D166" s="5"/>
      <c r="E166" s="5"/>
      <c r="F166" s="5"/>
      <c r="G166" s="5"/>
      <c r="H166" s="5"/>
      <c r="J166" s="1"/>
      <c r="K166" s="1"/>
      <c r="L166" s="1"/>
      <c r="M166" s="1"/>
      <c r="N166" s="1"/>
      <c r="O166" s="1"/>
      <c r="P166" s="1"/>
      <c r="Q166" s="1"/>
      <c r="R166" s="1"/>
    </row>
    <row r="167" spans="4:18" x14ac:dyDescent="0.15">
      <c r="D167" s="5"/>
      <c r="E167" s="5"/>
      <c r="F167" s="5"/>
      <c r="G167" s="5"/>
      <c r="H167" s="5"/>
      <c r="J167" s="1"/>
      <c r="K167" s="1"/>
      <c r="L167" s="1"/>
      <c r="M167" s="1"/>
      <c r="N167" s="1"/>
      <c r="O167" s="1"/>
      <c r="P167" s="1"/>
      <c r="Q167" s="1"/>
      <c r="R167" s="1"/>
    </row>
    <row r="168" spans="4:18" x14ac:dyDescent="0.15">
      <c r="D168" s="5"/>
      <c r="E168" s="5"/>
      <c r="F168" s="5"/>
      <c r="G168" s="5"/>
      <c r="H168" s="5"/>
      <c r="J168" s="1"/>
      <c r="K168" s="1"/>
      <c r="L168" s="1"/>
      <c r="M168" s="1"/>
      <c r="N168" s="1"/>
      <c r="O168" s="1"/>
      <c r="P168" s="1"/>
      <c r="Q168" s="1"/>
      <c r="R168" s="1"/>
    </row>
    <row r="169" spans="4:18" x14ac:dyDescent="0.15">
      <c r="D169" s="5"/>
      <c r="E169" s="5"/>
      <c r="F169" s="5"/>
      <c r="G169" s="5"/>
      <c r="H169" s="5"/>
      <c r="J169" s="1"/>
      <c r="K169" s="1"/>
      <c r="L169" s="1"/>
      <c r="M169" s="1"/>
      <c r="N169" s="1"/>
      <c r="O169" s="1"/>
      <c r="P169" s="1"/>
      <c r="Q169" s="1"/>
      <c r="R169" s="1"/>
    </row>
    <row r="170" spans="4:18" x14ac:dyDescent="0.15">
      <c r="D170" s="5"/>
      <c r="E170" s="5"/>
      <c r="F170" s="5"/>
      <c r="G170" s="5"/>
      <c r="H170" s="5"/>
      <c r="J170" s="1"/>
      <c r="K170" s="1"/>
      <c r="L170" s="1"/>
      <c r="M170" s="1"/>
      <c r="N170" s="1"/>
      <c r="O170" s="1"/>
      <c r="P170" s="1"/>
      <c r="Q170" s="1"/>
      <c r="R170" s="1"/>
    </row>
    <row r="173" spans="4:18" x14ac:dyDescent="0.15">
      <c r="D173" s="4" t="s">
        <v>25</v>
      </c>
      <c r="E173" s="4" t="s">
        <v>26</v>
      </c>
      <c r="F173" s="4" t="s">
        <v>29</v>
      </c>
      <c r="G173" s="4" t="s">
        <v>140</v>
      </c>
      <c r="H173" s="4" t="s">
        <v>141</v>
      </c>
      <c r="I173" s="1"/>
      <c r="J173" s="1"/>
      <c r="K173" s="1"/>
      <c r="L173" s="1"/>
      <c r="M173" s="1">
        <v>1</v>
      </c>
      <c r="N173" s="1">
        <v>2</v>
      </c>
      <c r="O173" s="1">
        <v>3</v>
      </c>
      <c r="P173" s="1"/>
      <c r="Q173" s="1"/>
      <c r="R173" s="1"/>
    </row>
    <row r="174" spans="4:18" x14ac:dyDescent="0.15">
      <c r="D174" s="5">
        <f>IF(K174=K173,D173+1,K174*10000+1)</f>
        <v>260001</v>
      </c>
      <c r="E174" s="5" t="s">
        <v>63</v>
      </c>
      <c r="F174" s="5">
        <v>50201</v>
      </c>
      <c r="G174" s="5">
        <v>50201</v>
      </c>
      <c r="H174" s="5"/>
      <c r="I174" s="1"/>
      <c r="J174" s="1" t="s">
        <v>138</v>
      </c>
      <c r="K174" s="1">
        <f>_xlfn.XLOOKUP(E174,备注!E:E,备注!D:D)</f>
        <v>26</v>
      </c>
      <c r="L174" s="1" t="s">
        <v>139</v>
      </c>
      <c r="M174" s="1">
        <f>IF(F174="","",F174)</f>
        <v>50201</v>
      </c>
      <c r="N174" s="1">
        <f>IF(G174="","",G174)</f>
        <v>50201</v>
      </c>
      <c r="O174" s="1" t="str">
        <f>IF(H174="","",H174)</f>
        <v/>
      </c>
      <c r="P174" s="1" t="str">
        <f>IF(K174="","",$B$2&amp;J174&amp;$B$2&amp;$B$1&amp;K174)</f>
        <v>"ConditionType":26</v>
      </c>
      <c r="Q174" s="1" t="str">
        <f t="shared" ref="Q174:Q183" si="62">$B$2&amp;L174&amp;$B$2&amp;$B$1&amp;$A$1&amp;_xlfn.TEXTJOIN($C$1,1,M174:O174)&amp;$A$2</f>
        <v>"Param":[50201,50201]</v>
      </c>
      <c r="R174" s="1" t="str">
        <f>$A$3&amp;_xlfn.TEXTJOIN($C$1,1,P174:Q174)&amp;$A$4</f>
        <v>{"ConditionType":26,"Param":[50201,50201]}</v>
      </c>
    </row>
    <row r="175" spans="4:18" x14ac:dyDescent="0.15">
      <c r="D175" s="5">
        <f t="shared" ref="D175:D183" si="63">IF(K175=K174,D174+1,K175*10000+1)</f>
        <v>260002</v>
      </c>
      <c r="E175" s="5" t="s">
        <v>63</v>
      </c>
      <c r="F175" s="5"/>
      <c r="G175" s="5"/>
      <c r="H175" s="5"/>
      <c r="J175" s="1" t="s">
        <v>138</v>
      </c>
      <c r="K175" s="1">
        <f>_xlfn.XLOOKUP(E175,备注!E:E,备注!D:D)</f>
        <v>26</v>
      </c>
      <c r="L175" s="1" t="s">
        <v>139</v>
      </c>
      <c r="M175" s="1" t="str">
        <f t="shared" ref="M175:M191" si="64">IF(F175="","",F175)</f>
        <v/>
      </c>
      <c r="N175" s="1" t="str">
        <f t="shared" ref="N175:N183" si="65">IF(G175="","",G175)</f>
        <v/>
      </c>
      <c r="O175" s="1" t="str">
        <f t="shared" ref="O175:O183" si="66">IF(H175="","",H175)</f>
        <v/>
      </c>
      <c r="P175" s="1" t="str">
        <f t="shared" ref="P175:P183" si="67">IF(K175="","",$B$2&amp;J175&amp;$B$2&amp;$B$1&amp;K175)</f>
        <v>"ConditionType":26</v>
      </c>
      <c r="Q175" s="1" t="str">
        <f t="shared" si="62"/>
        <v>"Param":[]</v>
      </c>
      <c r="R175" s="1" t="str">
        <f t="shared" ref="R175:R183" si="68">$A$3&amp;_xlfn.TEXTJOIN($C$1,1,P175:Q175)&amp;$A$4</f>
        <v>{"ConditionType":26,"Param":[]}</v>
      </c>
    </row>
    <row r="176" spans="4:18" x14ac:dyDescent="0.15">
      <c r="D176" s="5">
        <f t="shared" si="63"/>
        <v>260003</v>
      </c>
      <c r="E176" s="5" t="s">
        <v>63</v>
      </c>
      <c r="F176" s="5">
        <v>50203</v>
      </c>
      <c r="G176" s="5">
        <v>50203</v>
      </c>
      <c r="H176" s="5"/>
      <c r="J176" s="1" t="s">
        <v>138</v>
      </c>
      <c r="K176" s="1">
        <f>_xlfn.XLOOKUP(E176,备注!E:E,备注!D:D)</f>
        <v>26</v>
      </c>
      <c r="L176" s="1" t="s">
        <v>139</v>
      </c>
      <c r="M176" s="1">
        <f t="shared" si="64"/>
        <v>50203</v>
      </c>
      <c r="N176" s="1">
        <f t="shared" si="65"/>
        <v>50203</v>
      </c>
      <c r="O176" s="1" t="str">
        <f t="shared" si="66"/>
        <v/>
      </c>
      <c r="P176" s="1" t="str">
        <f t="shared" si="67"/>
        <v>"ConditionType":26</v>
      </c>
      <c r="Q176" s="1" t="str">
        <f t="shared" si="62"/>
        <v>"Param":[50203,50203]</v>
      </c>
      <c r="R176" s="1" t="str">
        <f t="shared" si="68"/>
        <v>{"ConditionType":26,"Param":[50203,50203]}</v>
      </c>
    </row>
    <row r="177" spans="4:18" x14ac:dyDescent="0.15">
      <c r="D177" s="5">
        <f t="shared" si="63"/>
        <v>260004</v>
      </c>
      <c r="E177" s="5" t="s">
        <v>63</v>
      </c>
      <c r="F177" s="5"/>
      <c r="G177" s="5"/>
      <c r="H177" s="5"/>
      <c r="J177" s="1" t="s">
        <v>138</v>
      </c>
      <c r="K177" s="1">
        <f>_xlfn.XLOOKUP(E177,备注!E:E,备注!D:D)</f>
        <v>26</v>
      </c>
      <c r="L177" s="1" t="s">
        <v>139</v>
      </c>
      <c r="M177" s="1" t="str">
        <f t="shared" si="64"/>
        <v/>
      </c>
      <c r="N177" s="1" t="str">
        <f t="shared" si="65"/>
        <v/>
      </c>
      <c r="O177" s="1" t="str">
        <f t="shared" si="66"/>
        <v/>
      </c>
      <c r="P177" s="1" t="str">
        <f t="shared" si="67"/>
        <v>"ConditionType":26</v>
      </c>
      <c r="Q177" s="1" t="str">
        <f t="shared" si="62"/>
        <v>"Param":[]</v>
      </c>
      <c r="R177" s="1" t="str">
        <f t="shared" si="68"/>
        <v>{"ConditionType":26,"Param":[]}</v>
      </c>
    </row>
    <row r="178" spans="4:18" x14ac:dyDescent="0.15">
      <c r="D178" s="5">
        <f t="shared" si="63"/>
        <v>260005</v>
      </c>
      <c r="E178" s="5" t="s">
        <v>63</v>
      </c>
      <c r="F178" s="5">
        <v>50205</v>
      </c>
      <c r="G178" s="5">
        <v>50205</v>
      </c>
      <c r="H178" s="5"/>
      <c r="J178" s="1" t="s">
        <v>138</v>
      </c>
      <c r="K178" s="1">
        <f>_xlfn.XLOOKUP(E178,备注!E:E,备注!D:D)</f>
        <v>26</v>
      </c>
      <c r="L178" s="1" t="s">
        <v>139</v>
      </c>
      <c r="M178" s="1">
        <f t="shared" si="64"/>
        <v>50205</v>
      </c>
      <c r="N178" s="1">
        <f t="shared" si="65"/>
        <v>50205</v>
      </c>
      <c r="O178" s="1" t="str">
        <f t="shared" si="66"/>
        <v/>
      </c>
      <c r="P178" s="1" t="str">
        <f t="shared" si="67"/>
        <v>"ConditionType":26</v>
      </c>
      <c r="Q178" s="1" t="str">
        <f t="shared" si="62"/>
        <v>"Param":[50205,50205]</v>
      </c>
      <c r="R178" s="1" t="str">
        <f t="shared" si="68"/>
        <v>{"ConditionType":26,"Param":[50205,50205]}</v>
      </c>
    </row>
    <row r="179" spans="4:18" x14ac:dyDescent="0.15">
      <c r="D179" s="5">
        <f t="shared" si="63"/>
        <v>260006</v>
      </c>
      <c r="E179" s="5" t="s">
        <v>63</v>
      </c>
      <c r="F179" s="5"/>
      <c r="G179" s="5"/>
      <c r="H179" s="5"/>
      <c r="J179" s="1" t="s">
        <v>138</v>
      </c>
      <c r="K179" s="1">
        <f>_xlfn.XLOOKUP(E179,备注!E:E,备注!D:D)</f>
        <v>26</v>
      </c>
      <c r="L179" s="1" t="s">
        <v>139</v>
      </c>
      <c r="M179" s="1" t="str">
        <f t="shared" si="64"/>
        <v/>
      </c>
      <c r="N179" s="1" t="str">
        <f t="shared" si="65"/>
        <v/>
      </c>
      <c r="O179" s="1" t="str">
        <f t="shared" si="66"/>
        <v/>
      </c>
      <c r="P179" s="1" t="str">
        <f t="shared" si="67"/>
        <v>"ConditionType":26</v>
      </c>
      <c r="Q179" s="1" t="str">
        <f t="shared" si="62"/>
        <v>"Param":[]</v>
      </c>
      <c r="R179" s="1" t="str">
        <f t="shared" si="68"/>
        <v>{"ConditionType":26,"Param":[]}</v>
      </c>
    </row>
    <row r="180" spans="4:18" x14ac:dyDescent="0.15">
      <c r="D180" s="5">
        <f t="shared" si="63"/>
        <v>260007</v>
      </c>
      <c r="E180" s="5" t="s">
        <v>63</v>
      </c>
      <c r="F180" s="5">
        <v>50301</v>
      </c>
      <c r="G180" s="5">
        <v>50301</v>
      </c>
      <c r="H180" s="5"/>
      <c r="J180" s="1" t="s">
        <v>138</v>
      </c>
      <c r="K180" s="1">
        <f>_xlfn.XLOOKUP(E180,备注!E:E,备注!D:D)</f>
        <v>26</v>
      </c>
      <c r="L180" s="1" t="s">
        <v>139</v>
      </c>
      <c r="M180" s="1">
        <f t="shared" si="64"/>
        <v>50301</v>
      </c>
      <c r="N180" s="1">
        <f t="shared" si="65"/>
        <v>50301</v>
      </c>
      <c r="O180" s="1" t="str">
        <f t="shared" si="66"/>
        <v/>
      </c>
      <c r="P180" s="1" t="str">
        <f t="shared" si="67"/>
        <v>"ConditionType":26</v>
      </c>
      <c r="Q180" s="1" t="str">
        <f t="shared" si="62"/>
        <v>"Param":[50301,50301]</v>
      </c>
      <c r="R180" s="1" t="str">
        <f t="shared" si="68"/>
        <v>{"ConditionType":26,"Param":[50301,50301]}</v>
      </c>
    </row>
    <row r="181" spans="4:18" x14ac:dyDescent="0.15">
      <c r="D181" s="5">
        <f t="shared" si="63"/>
        <v>260008</v>
      </c>
      <c r="E181" s="5" t="s">
        <v>63</v>
      </c>
      <c r="F181" s="5"/>
      <c r="G181" s="5"/>
      <c r="H181" s="5"/>
      <c r="J181" s="1" t="s">
        <v>138</v>
      </c>
      <c r="K181" s="1">
        <f>_xlfn.XLOOKUP(E181,备注!E:E,备注!D:D)</f>
        <v>26</v>
      </c>
      <c r="L181" s="1" t="s">
        <v>139</v>
      </c>
      <c r="M181" s="1" t="str">
        <f t="shared" si="64"/>
        <v/>
      </c>
      <c r="N181" s="1" t="str">
        <f t="shared" si="65"/>
        <v/>
      </c>
      <c r="O181" s="1" t="str">
        <f t="shared" si="66"/>
        <v/>
      </c>
      <c r="P181" s="1" t="str">
        <f t="shared" si="67"/>
        <v>"ConditionType":26</v>
      </c>
      <c r="Q181" s="1" t="str">
        <f t="shared" si="62"/>
        <v>"Param":[]</v>
      </c>
      <c r="R181" s="1" t="str">
        <f t="shared" si="68"/>
        <v>{"ConditionType":26,"Param":[]}</v>
      </c>
    </row>
    <row r="182" spans="4:18" x14ac:dyDescent="0.15">
      <c r="D182" s="5">
        <f t="shared" si="63"/>
        <v>260009</v>
      </c>
      <c r="E182" s="5" t="s">
        <v>63</v>
      </c>
      <c r="F182" s="5">
        <v>50303</v>
      </c>
      <c r="G182" s="5">
        <v>50303</v>
      </c>
      <c r="H182" s="5"/>
      <c r="J182" s="1" t="s">
        <v>138</v>
      </c>
      <c r="K182" s="1">
        <f>_xlfn.XLOOKUP(E182,备注!E:E,备注!D:D)</f>
        <v>26</v>
      </c>
      <c r="L182" s="1" t="s">
        <v>139</v>
      </c>
      <c r="M182" s="1">
        <f t="shared" si="64"/>
        <v>50303</v>
      </c>
      <c r="N182" s="1">
        <f t="shared" si="65"/>
        <v>50303</v>
      </c>
      <c r="O182" s="1" t="str">
        <f t="shared" si="66"/>
        <v/>
      </c>
      <c r="P182" s="1" t="str">
        <f t="shared" si="67"/>
        <v>"ConditionType":26</v>
      </c>
      <c r="Q182" s="1" t="str">
        <f t="shared" si="62"/>
        <v>"Param":[50303,50303]</v>
      </c>
      <c r="R182" s="1" t="str">
        <f t="shared" si="68"/>
        <v>{"ConditionType":26,"Param":[50303,50303]}</v>
      </c>
    </row>
    <row r="183" spans="4:18" x14ac:dyDescent="0.15">
      <c r="D183" s="5">
        <f t="shared" si="63"/>
        <v>260010</v>
      </c>
      <c r="E183" s="5" t="s">
        <v>63</v>
      </c>
      <c r="F183" s="5"/>
      <c r="G183" s="5"/>
      <c r="H183" s="5"/>
      <c r="J183" s="1" t="s">
        <v>138</v>
      </c>
      <c r="K183" s="1">
        <f>_xlfn.XLOOKUP(E183,备注!E:E,备注!D:D)</f>
        <v>26</v>
      </c>
      <c r="L183" s="1" t="s">
        <v>139</v>
      </c>
      <c r="M183" s="1" t="str">
        <f t="shared" si="64"/>
        <v/>
      </c>
      <c r="N183" s="1" t="str">
        <f t="shared" si="65"/>
        <v/>
      </c>
      <c r="O183" s="1" t="str">
        <f t="shared" si="66"/>
        <v/>
      </c>
      <c r="P183" s="1" t="str">
        <f t="shared" si="67"/>
        <v>"ConditionType":26</v>
      </c>
      <c r="Q183" s="1" t="str">
        <f t="shared" si="62"/>
        <v>"Param":[]</v>
      </c>
      <c r="R183" s="1" t="str">
        <f t="shared" si="68"/>
        <v>{"ConditionType":26,"Param":[]}</v>
      </c>
    </row>
    <row r="184" spans="4:18" x14ac:dyDescent="0.15">
      <c r="D184" s="5">
        <f t="shared" ref="D184:D191" si="69">IF(K184=K183,D183+1,K184*10000+1)</f>
        <v>260011</v>
      </c>
      <c r="E184" s="5" t="s">
        <v>63</v>
      </c>
      <c r="F184" s="5">
        <v>50305</v>
      </c>
      <c r="G184" s="5">
        <v>50305</v>
      </c>
      <c r="H184" s="5"/>
      <c r="J184" s="1" t="s">
        <v>138</v>
      </c>
      <c r="K184" s="1">
        <f>_xlfn.XLOOKUP(E184,备注!E:E,备注!D:D)</f>
        <v>26</v>
      </c>
      <c r="L184" s="1" t="s">
        <v>139</v>
      </c>
      <c r="M184" s="1">
        <f t="shared" si="64"/>
        <v>50305</v>
      </c>
      <c r="N184" s="1">
        <f t="shared" ref="N184:N191" si="70">IF(G184="","",G184)</f>
        <v>50305</v>
      </c>
      <c r="O184" s="1" t="str">
        <f t="shared" ref="O184:O191" si="71">IF(H184="","",H184)</f>
        <v/>
      </c>
      <c r="P184" s="1" t="str">
        <f t="shared" ref="P184:P191" si="72">IF(K184="","",$B$2&amp;J184&amp;$B$2&amp;$B$1&amp;K184)</f>
        <v>"ConditionType":26</v>
      </c>
      <c r="Q184" s="1" t="str">
        <f t="shared" ref="Q184:Q191" si="73">$B$2&amp;L184&amp;$B$2&amp;$B$1&amp;$A$1&amp;_xlfn.TEXTJOIN($C$1,1,M184:O184)&amp;$A$2</f>
        <v>"Param":[50305,50305]</v>
      </c>
      <c r="R184" s="1" t="str">
        <f t="shared" ref="R184:R191" si="74">$A$3&amp;_xlfn.TEXTJOIN($C$1,1,P184:Q184)&amp;$A$4</f>
        <v>{"ConditionType":26,"Param":[50305,50305]}</v>
      </c>
    </row>
    <row r="185" spans="4:18" x14ac:dyDescent="0.15">
      <c r="D185" s="5">
        <f t="shared" si="69"/>
        <v>260012</v>
      </c>
      <c r="E185" s="5" t="s">
        <v>63</v>
      </c>
      <c r="F185" s="5"/>
      <c r="G185" s="5"/>
      <c r="H185" s="5"/>
      <c r="J185" s="1" t="s">
        <v>138</v>
      </c>
      <c r="K185" s="1">
        <f>_xlfn.XLOOKUP(E185,备注!E:E,备注!D:D)</f>
        <v>26</v>
      </c>
      <c r="L185" s="1" t="s">
        <v>139</v>
      </c>
      <c r="M185" s="1" t="str">
        <f t="shared" si="64"/>
        <v/>
      </c>
      <c r="N185" s="1" t="str">
        <f t="shared" si="70"/>
        <v/>
      </c>
      <c r="O185" s="1" t="str">
        <f t="shared" si="71"/>
        <v/>
      </c>
      <c r="P185" s="1" t="str">
        <f t="shared" si="72"/>
        <v>"ConditionType":26</v>
      </c>
      <c r="Q185" s="1" t="str">
        <f t="shared" si="73"/>
        <v>"Param":[]</v>
      </c>
      <c r="R185" s="1" t="str">
        <f t="shared" si="74"/>
        <v>{"ConditionType":26,"Param":[]}</v>
      </c>
    </row>
    <row r="186" spans="4:18" x14ac:dyDescent="0.15">
      <c r="D186" s="5">
        <f t="shared" si="69"/>
        <v>260013</v>
      </c>
      <c r="E186" s="5" t="s">
        <v>63</v>
      </c>
      <c r="F186" s="5">
        <v>50401</v>
      </c>
      <c r="G186" s="5">
        <v>50401</v>
      </c>
      <c r="H186" s="5"/>
      <c r="J186" s="1" t="s">
        <v>138</v>
      </c>
      <c r="K186" s="1">
        <f>_xlfn.XLOOKUP(E186,备注!E:E,备注!D:D)</f>
        <v>26</v>
      </c>
      <c r="L186" s="1" t="s">
        <v>139</v>
      </c>
      <c r="M186" s="1">
        <f t="shared" si="64"/>
        <v>50401</v>
      </c>
      <c r="N186" s="1">
        <f t="shared" si="70"/>
        <v>50401</v>
      </c>
      <c r="O186" s="1" t="str">
        <f t="shared" si="71"/>
        <v/>
      </c>
      <c r="P186" s="1" t="str">
        <f t="shared" si="72"/>
        <v>"ConditionType":26</v>
      </c>
      <c r="Q186" s="1" t="str">
        <f t="shared" si="73"/>
        <v>"Param":[50401,50401]</v>
      </c>
      <c r="R186" s="1" t="str">
        <f t="shared" si="74"/>
        <v>{"ConditionType":26,"Param":[50401,50401]}</v>
      </c>
    </row>
    <row r="187" spans="4:18" x14ac:dyDescent="0.15">
      <c r="D187" s="5">
        <f t="shared" si="69"/>
        <v>260014</v>
      </c>
      <c r="E187" s="5" t="s">
        <v>63</v>
      </c>
      <c r="F187" s="5"/>
      <c r="G187" s="5"/>
      <c r="H187" s="5"/>
      <c r="J187" s="1" t="s">
        <v>138</v>
      </c>
      <c r="K187" s="1">
        <f>_xlfn.XLOOKUP(E187,备注!E:E,备注!D:D)</f>
        <v>26</v>
      </c>
      <c r="L187" s="1" t="s">
        <v>139</v>
      </c>
      <c r="M187" s="1" t="str">
        <f t="shared" si="64"/>
        <v/>
      </c>
      <c r="N187" s="1" t="str">
        <f t="shared" si="70"/>
        <v/>
      </c>
      <c r="O187" s="1" t="str">
        <f t="shared" si="71"/>
        <v/>
      </c>
      <c r="P187" s="1" t="str">
        <f t="shared" si="72"/>
        <v>"ConditionType":26</v>
      </c>
      <c r="Q187" s="1" t="str">
        <f t="shared" si="73"/>
        <v>"Param":[]</v>
      </c>
      <c r="R187" s="1" t="str">
        <f t="shared" si="74"/>
        <v>{"ConditionType":26,"Param":[]}</v>
      </c>
    </row>
    <row r="188" spans="4:18" x14ac:dyDescent="0.15">
      <c r="D188" s="5">
        <f t="shared" si="69"/>
        <v>260015</v>
      </c>
      <c r="E188" s="5" t="s">
        <v>63</v>
      </c>
      <c r="F188" s="5">
        <v>50403</v>
      </c>
      <c r="G188" s="5">
        <v>50403</v>
      </c>
      <c r="H188" s="5"/>
      <c r="J188" s="1" t="s">
        <v>138</v>
      </c>
      <c r="K188" s="1">
        <f>_xlfn.XLOOKUP(E188,备注!E:E,备注!D:D)</f>
        <v>26</v>
      </c>
      <c r="L188" s="1" t="s">
        <v>139</v>
      </c>
      <c r="M188" s="1">
        <f t="shared" si="64"/>
        <v>50403</v>
      </c>
      <c r="N188" s="1">
        <f t="shared" si="70"/>
        <v>50403</v>
      </c>
      <c r="O188" s="1" t="str">
        <f t="shared" si="71"/>
        <v/>
      </c>
      <c r="P188" s="1" t="str">
        <f t="shared" si="72"/>
        <v>"ConditionType":26</v>
      </c>
      <c r="Q188" s="1" t="str">
        <f t="shared" si="73"/>
        <v>"Param":[50403,50403]</v>
      </c>
      <c r="R188" s="1" t="str">
        <f t="shared" si="74"/>
        <v>{"ConditionType":26,"Param":[50403,50403]}</v>
      </c>
    </row>
    <row r="189" spans="4:18" x14ac:dyDescent="0.15">
      <c r="D189" s="5">
        <f t="shared" si="69"/>
        <v>260016</v>
      </c>
      <c r="E189" s="5" t="s">
        <v>63</v>
      </c>
      <c r="F189" s="5"/>
      <c r="G189" s="5"/>
      <c r="H189" s="5"/>
      <c r="J189" s="1" t="s">
        <v>138</v>
      </c>
      <c r="K189" s="1">
        <f>_xlfn.XLOOKUP(E189,备注!E:E,备注!D:D)</f>
        <v>26</v>
      </c>
      <c r="L189" s="1" t="s">
        <v>139</v>
      </c>
      <c r="M189" s="1" t="str">
        <f t="shared" si="64"/>
        <v/>
      </c>
      <c r="N189" s="1" t="str">
        <f t="shared" si="70"/>
        <v/>
      </c>
      <c r="O189" s="1" t="str">
        <f t="shared" si="71"/>
        <v/>
      </c>
      <c r="P189" s="1" t="str">
        <f t="shared" si="72"/>
        <v>"ConditionType":26</v>
      </c>
      <c r="Q189" s="1" t="str">
        <f t="shared" si="73"/>
        <v>"Param":[]</v>
      </c>
      <c r="R189" s="1" t="str">
        <f t="shared" si="74"/>
        <v>{"ConditionType":26,"Param":[]}</v>
      </c>
    </row>
    <row r="190" spans="4:18" x14ac:dyDescent="0.15">
      <c r="D190" s="5">
        <f t="shared" si="69"/>
        <v>260017</v>
      </c>
      <c r="E190" s="5" t="s">
        <v>63</v>
      </c>
      <c r="F190" s="5">
        <v>50405</v>
      </c>
      <c r="G190" s="5">
        <v>50405</v>
      </c>
      <c r="H190" s="5"/>
      <c r="J190" s="1" t="s">
        <v>138</v>
      </c>
      <c r="K190" s="1">
        <f>_xlfn.XLOOKUP(E190,备注!E:E,备注!D:D)</f>
        <v>26</v>
      </c>
      <c r="L190" s="1" t="s">
        <v>139</v>
      </c>
      <c r="M190" s="1">
        <f t="shared" si="64"/>
        <v>50405</v>
      </c>
      <c r="N190" s="1">
        <f t="shared" si="70"/>
        <v>50405</v>
      </c>
      <c r="O190" s="1" t="str">
        <f t="shared" si="71"/>
        <v/>
      </c>
      <c r="P190" s="1" t="str">
        <f t="shared" si="72"/>
        <v>"ConditionType":26</v>
      </c>
      <c r="Q190" s="1" t="str">
        <f t="shared" si="73"/>
        <v>"Param":[50405,50405]</v>
      </c>
      <c r="R190" s="1" t="str">
        <f t="shared" si="74"/>
        <v>{"ConditionType":26,"Param":[50405,50405]}</v>
      </c>
    </row>
    <row r="191" spans="4:18" x14ac:dyDescent="0.15">
      <c r="D191" s="5">
        <f t="shared" si="69"/>
        <v>260018</v>
      </c>
      <c r="E191" s="5" t="s">
        <v>63</v>
      </c>
      <c r="F191" s="5"/>
      <c r="G191" s="5"/>
      <c r="H191" s="5"/>
      <c r="J191" s="1" t="s">
        <v>138</v>
      </c>
      <c r="K191" s="1">
        <f>_xlfn.XLOOKUP(E191,备注!E:E,备注!D:D)</f>
        <v>26</v>
      </c>
      <c r="L191" s="1" t="s">
        <v>139</v>
      </c>
      <c r="M191" s="1" t="str">
        <f t="shared" si="64"/>
        <v/>
      </c>
      <c r="N191" s="1" t="str">
        <f t="shared" si="70"/>
        <v/>
      </c>
      <c r="O191" s="1" t="str">
        <f t="shared" si="71"/>
        <v/>
      </c>
      <c r="P191" s="1" t="str">
        <f t="shared" si="72"/>
        <v>"ConditionType":26</v>
      </c>
      <c r="Q191" s="1" t="str">
        <f t="shared" si="73"/>
        <v>"Param":[]</v>
      </c>
      <c r="R191" s="1" t="str">
        <f t="shared" si="74"/>
        <v>{"ConditionType":26,"Param":[]}</v>
      </c>
    </row>
    <row r="192" spans="4:18" x14ac:dyDescent="0.15">
      <c r="D192" s="5"/>
      <c r="E192" s="5"/>
      <c r="F192" s="5"/>
      <c r="G192" s="5"/>
      <c r="H192" s="5"/>
      <c r="J192" s="1"/>
      <c r="K192" s="1"/>
      <c r="L192" s="1"/>
      <c r="M192" s="1"/>
      <c r="N192" s="1"/>
      <c r="O192" s="1"/>
      <c r="P192" s="1"/>
      <c r="Q192" s="1"/>
      <c r="R192" s="1"/>
    </row>
    <row r="193" spans="3:18" x14ac:dyDescent="0.15">
      <c r="D193" s="5"/>
      <c r="E193" s="5"/>
      <c r="F193" s="5"/>
      <c r="G193" s="5"/>
      <c r="H193" s="5"/>
      <c r="J193" s="1"/>
      <c r="K193" s="1"/>
      <c r="L193" s="1"/>
      <c r="M193" s="1"/>
      <c r="N193" s="1"/>
      <c r="O193" s="1"/>
      <c r="P193" s="1"/>
      <c r="Q193" s="1"/>
      <c r="R193" s="1"/>
    </row>
    <row r="194" spans="3:18" x14ac:dyDescent="0.15">
      <c r="D194" s="5"/>
      <c r="E194" s="5"/>
      <c r="F194" s="5"/>
      <c r="G194" s="5"/>
      <c r="H194" s="5"/>
      <c r="J194" s="1"/>
      <c r="K194" s="1"/>
      <c r="L194" s="1"/>
      <c r="M194" s="1"/>
      <c r="N194" s="1"/>
      <c r="O194" s="1"/>
      <c r="P194" s="1"/>
      <c r="Q194" s="1"/>
      <c r="R194" s="1"/>
    </row>
    <row r="195" spans="3:18" x14ac:dyDescent="0.15">
      <c r="D195" s="5"/>
      <c r="E195" s="5"/>
      <c r="F195" s="5"/>
      <c r="G195" s="5"/>
      <c r="H195" s="5"/>
      <c r="J195" s="1"/>
      <c r="K195" s="1"/>
      <c r="L195" s="1"/>
      <c r="M195" s="1"/>
      <c r="N195" s="1"/>
      <c r="O195" s="1"/>
      <c r="P195" s="1"/>
      <c r="Q195" s="1"/>
      <c r="R195" s="1"/>
    </row>
    <row r="196" spans="3:18" x14ac:dyDescent="0.15">
      <c r="D196" s="5"/>
      <c r="E196" s="5"/>
      <c r="F196" s="5"/>
      <c r="G196" s="5"/>
      <c r="H196" s="5"/>
      <c r="J196" s="1"/>
      <c r="K196" s="1"/>
      <c r="L196" s="1"/>
      <c r="M196" s="1"/>
      <c r="N196" s="1"/>
      <c r="O196" s="1"/>
      <c r="P196" s="1"/>
      <c r="Q196" s="1"/>
      <c r="R196" s="1"/>
    </row>
    <row r="197" spans="3:18" x14ac:dyDescent="0.15">
      <c r="D197" s="5"/>
      <c r="E197" s="5"/>
      <c r="F197" s="5"/>
      <c r="G197" s="5"/>
      <c r="H197" s="5"/>
      <c r="J197" s="1"/>
      <c r="K197" s="1"/>
      <c r="L197" s="1"/>
      <c r="M197" s="1"/>
      <c r="N197" s="1"/>
      <c r="O197" s="1"/>
      <c r="P197" s="1"/>
      <c r="Q197" s="1"/>
      <c r="R197" s="1"/>
    </row>
    <row r="198" spans="3:18" x14ac:dyDescent="0.15">
      <c r="D198" s="5"/>
      <c r="E198" s="5"/>
      <c r="F198" s="5"/>
      <c r="G198" s="5"/>
      <c r="H198" s="5"/>
      <c r="J198" s="1"/>
      <c r="K198" s="1"/>
      <c r="L198" s="1"/>
      <c r="M198" s="1"/>
      <c r="N198" s="1"/>
      <c r="O198" s="1"/>
      <c r="P198" s="1"/>
      <c r="Q198" s="1"/>
      <c r="R198" s="1"/>
    </row>
    <row r="201" spans="3:18" x14ac:dyDescent="0.15">
      <c r="D201" s="4" t="s">
        <v>25</v>
      </c>
      <c r="E201" s="4" t="s">
        <v>26</v>
      </c>
      <c r="F201" s="4" t="s">
        <v>29</v>
      </c>
      <c r="G201" s="4" t="s">
        <v>140</v>
      </c>
      <c r="H201" s="4" t="s">
        <v>141</v>
      </c>
      <c r="I201" s="1"/>
      <c r="J201" s="1"/>
      <c r="K201" s="1"/>
      <c r="L201" s="1"/>
      <c r="M201" s="1">
        <v>1</v>
      </c>
      <c r="N201" s="1">
        <v>2</v>
      </c>
      <c r="O201" s="1">
        <v>3</v>
      </c>
      <c r="P201" s="1"/>
      <c r="Q201" s="1"/>
      <c r="R201" s="1"/>
    </row>
    <row r="202" spans="3:18" x14ac:dyDescent="0.15">
      <c r="C202" s="20" t="s">
        <v>188</v>
      </c>
      <c r="D202" s="5">
        <f>IF(K202=K201,D201+1,K202*10000+1)</f>
        <v>270001</v>
      </c>
      <c r="E202" s="5" t="s">
        <v>87</v>
      </c>
      <c r="F202" s="5">
        <v>201</v>
      </c>
      <c r="G202" s="5"/>
      <c r="H202" s="5"/>
      <c r="I202" s="1"/>
      <c r="J202" s="1" t="s">
        <v>138</v>
      </c>
      <c r="K202" s="1">
        <f>_xlfn.XLOOKUP(E202,备注!E:E,备注!D:D)</f>
        <v>27</v>
      </c>
      <c r="L202" s="1" t="s">
        <v>139</v>
      </c>
      <c r="M202" s="1">
        <f>IF(F202="","",F202)</f>
        <v>201</v>
      </c>
      <c r="N202" s="1" t="str">
        <f>IF(G202="","",G202)</f>
        <v/>
      </c>
      <c r="O202" s="1" t="str">
        <f>IF(H202="","",H202)</f>
        <v/>
      </c>
      <c r="P202" s="1" t="str">
        <f>IF(K202="","",$B$2&amp;J202&amp;$B$2&amp;$B$1&amp;K202)</f>
        <v>"ConditionType":27</v>
      </c>
      <c r="Q202" s="1" t="str">
        <f>$B$2&amp;L202&amp;$B$2&amp;$B$1&amp;$A$1&amp;_xlfn.TEXTJOIN($C$1,1,M202:O202)&amp;$A$2</f>
        <v>"Param":[201]</v>
      </c>
      <c r="R202" s="1" t="str">
        <f>$A$3&amp;_xlfn.TEXTJOIN($C$1,1,P202:Q202)&amp;$A$4</f>
        <v>{"ConditionType":27,"Param":[201]}</v>
      </c>
    </row>
    <row r="203" spans="3:18" x14ac:dyDescent="0.15">
      <c r="C203" s="5" t="s">
        <v>189</v>
      </c>
      <c r="D203" s="5">
        <f t="shared" ref="D203:D210" si="75">IF(K203=K202,D202+1,K203*10000+1)</f>
        <v>270002</v>
      </c>
      <c r="E203" s="5" t="s">
        <v>87</v>
      </c>
      <c r="F203" s="5"/>
      <c r="G203" s="5"/>
      <c r="H203" s="5"/>
      <c r="J203" s="1" t="s">
        <v>138</v>
      </c>
      <c r="K203" s="1">
        <f>_xlfn.XLOOKUP(E203,备注!E:E,备注!D:D)</f>
        <v>27</v>
      </c>
      <c r="L203" s="1" t="s">
        <v>139</v>
      </c>
      <c r="M203" s="1" t="str">
        <f t="shared" ref="M203:M213" si="76">IF(F203="","",F203)</f>
        <v/>
      </c>
      <c r="N203" s="1" t="str">
        <f t="shared" ref="N203:N210" si="77">IF(G203="","",G203)</f>
        <v/>
      </c>
      <c r="O203" s="1" t="str">
        <f t="shared" ref="O203:O210" si="78">IF(H203="","",H203)</f>
        <v/>
      </c>
      <c r="P203" s="1" t="str">
        <f t="shared" ref="P203:P210" si="79">IF(K203="","",$B$2&amp;J203&amp;$B$2&amp;$B$1&amp;K203)</f>
        <v>"ConditionType":27</v>
      </c>
      <c r="Q203" s="1" t="str">
        <f t="shared" ref="Q203:Q210" si="80">$B$2&amp;L203&amp;$B$2&amp;$B$1&amp;$A$1&amp;_xlfn.TEXTJOIN($C$1,1,M203:O203)&amp;$A$2</f>
        <v>"Param":[]</v>
      </c>
      <c r="R203" s="1" t="str">
        <f t="shared" ref="R203:R210" si="81">$A$3&amp;_xlfn.TEXTJOIN($C$1,1,P203:Q203)&amp;$A$4</f>
        <v>{"ConditionType":27,"Param":[]}</v>
      </c>
    </row>
    <row r="204" spans="3:18" x14ac:dyDescent="0.15">
      <c r="C204" s="5" t="s">
        <v>190</v>
      </c>
      <c r="D204" s="5">
        <f t="shared" si="75"/>
        <v>270003</v>
      </c>
      <c r="E204" s="5" t="s">
        <v>87</v>
      </c>
      <c r="F204" s="5">
        <v>401</v>
      </c>
      <c r="G204" s="5"/>
      <c r="H204" s="5"/>
      <c r="J204" s="1" t="s">
        <v>138</v>
      </c>
      <c r="K204" s="1">
        <f>_xlfn.XLOOKUP(E204,备注!E:E,备注!D:D)</f>
        <v>27</v>
      </c>
      <c r="L204" s="1" t="s">
        <v>139</v>
      </c>
      <c r="M204" s="1">
        <f t="shared" si="76"/>
        <v>401</v>
      </c>
      <c r="N204" s="1" t="str">
        <f t="shared" si="77"/>
        <v/>
      </c>
      <c r="O204" s="1" t="str">
        <f t="shared" si="78"/>
        <v/>
      </c>
      <c r="P204" s="1" t="str">
        <f t="shared" si="79"/>
        <v>"ConditionType":27</v>
      </c>
      <c r="Q204" s="1" t="str">
        <f t="shared" si="80"/>
        <v>"Param":[401]</v>
      </c>
      <c r="R204" s="1" t="str">
        <f t="shared" si="81"/>
        <v>{"ConditionType":27,"Param":[401]}</v>
      </c>
    </row>
    <row r="205" spans="3:18" x14ac:dyDescent="0.15">
      <c r="C205" s="5" t="s">
        <v>191</v>
      </c>
      <c r="D205" s="5">
        <f t="shared" si="75"/>
        <v>270004</v>
      </c>
      <c r="E205" s="5" t="s">
        <v>87</v>
      </c>
      <c r="F205" s="5"/>
      <c r="G205" s="5"/>
      <c r="H205" s="5"/>
      <c r="J205" s="1" t="s">
        <v>138</v>
      </c>
      <c r="K205" s="1">
        <f>_xlfn.XLOOKUP(E205,备注!E:E,备注!D:D)</f>
        <v>27</v>
      </c>
      <c r="L205" s="1" t="s">
        <v>139</v>
      </c>
      <c r="M205" s="1" t="str">
        <f t="shared" si="76"/>
        <v/>
      </c>
      <c r="N205" s="1" t="str">
        <f t="shared" si="77"/>
        <v/>
      </c>
      <c r="O205" s="1" t="str">
        <f t="shared" si="78"/>
        <v/>
      </c>
      <c r="P205" s="1" t="str">
        <f t="shared" si="79"/>
        <v>"ConditionType":27</v>
      </c>
      <c r="Q205" s="1" t="str">
        <f t="shared" si="80"/>
        <v>"Param":[]</v>
      </c>
      <c r="R205" s="1" t="str">
        <f t="shared" si="81"/>
        <v>{"ConditionType":27,"Param":[]}</v>
      </c>
    </row>
    <row r="206" spans="3:18" x14ac:dyDescent="0.15">
      <c r="C206" s="5" t="s">
        <v>192</v>
      </c>
      <c r="D206" s="5">
        <f t="shared" si="75"/>
        <v>270005</v>
      </c>
      <c r="E206" s="5" t="s">
        <v>87</v>
      </c>
      <c r="F206" s="5">
        <v>601</v>
      </c>
      <c r="G206" s="5"/>
      <c r="H206" s="5"/>
      <c r="J206" s="1" t="s">
        <v>138</v>
      </c>
      <c r="K206" s="1">
        <f>_xlfn.XLOOKUP(E206,备注!E:E,备注!D:D)</f>
        <v>27</v>
      </c>
      <c r="L206" s="1" t="s">
        <v>139</v>
      </c>
      <c r="M206" s="1">
        <f t="shared" si="76"/>
        <v>601</v>
      </c>
      <c r="N206" s="1" t="str">
        <f t="shared" si="77"/>
        <v/>
      </c>
      <c r="O206" s="1" t="str">
        <f t="shared" si="78"/>
        <v/>
      </c>
      <c r="P206" s="1" t="str">
        <f t="shared" si="79"/>
        <v>"ConditionType":27</v>
      </c>
      <c r="Q206" s="1" t="str">
        <f t="shared" si="80"/>
        <v>"Param":[601]</v>
      </c>
      <c r="R206" s="1" t="str">
        <f t="shared" si="81"/>
        <v>{"ConditionType":27,"Param":[601]}</v>
      </c>
    </row>
    <row r="207" spans="3:18" x14ac:dyDescent="0.15">
      <c r="C207" s="5" t="s">
        <v>193</v>
      </c>
      <c r="D207" s="5">
        <f t="shared" si="75"/>
        <v>270006</v>
      </c>
      <c r="E207" s="5" t="s">
        <v>87</v>
      </c>
      <c r="F207" s="5">
        <v>701</v>
      </c>
      <c r="G207" s="5"/>
      <c r="H207" s="5"/>
      <c r="J207" s="1" t="s">
        <v>138</v>
      </c>
      <c r="K207" s="1">
        <f>_xlfn.XLOOKUP(E207,备注!E:E,备注!D:D)</f>
        <v>27</v>
      </c>
      <c r="L207" s="1" t="s">
        <v>139</v>
      </c>
      <c r="M207" s="1">
        <f t="shared" si="76"/>
        <v>701</v>
      </c>
      <c r="N207" s="1" t="str">
        <f t="shared" si="77"/>
        <v/>
      </c>
      <c r="O207" s="1" t="str">
        <f t="shared" si="78"/>
        <v/>
      </c>
      <c r="P207" s="1" t="str">
        <f t="shared" si="79"/>
        <v>"ConditionType":27</v>
      </c>
      <c r="Q207" s="1" t="str">
        <f t="shared" si="80"/>
        <v>"Param":[701]</v>
      </c>
      <c r="R207" s="1" t="str">
        <f t="shared" si="81"/>
        <v>{"ConditionType":27,"Param":[701]}</v>
      </c>
    </row>
    <row r="208" spans="3:18" x14ac:dyDescent="0.15">
      <c r="C208" s="5" t="s">
        <v>194</v>
      </c>
      <c r="D208" s="5">
        <f t="shared" si="75"/>
        <v>270007</v>
      </c>
      <c r="E208" s="5" t="s">
        <v>87</v>
      </c>
      <c r="F208" s="5">
        <v>801</v>
      </c>
      <c r="G208" s="5"/>
      <c r="H208" s="5"/>
      <c r="J208" s="1" t="s">
        <v>138</v>
      </c>
      <c r="K208" s="1">
        <f>_xlfn.XLOOKUP(E208,备注!E:E,备注!D:D)</f>
        <v>27</v>
      </c>
      <c r="L208" s="1" t="s">
        <v>139</v>
      </c>
      <c r="M208" s="1">
        <f t="shared" si="76"/>
        <v>801</v>
      </c>
      <c r="N208" s="1" t="str">
        <f t="shared" si="77"/>
        <v/>
      </c>
      <c r="O208" s="1" t="str">
        <f t="shared" si="78"/>
        <v/>
      </c>
      <c r="P208" s="1" t="str">
        <f t="shared" si="79"/>
        <v>"ConditionType":27</v>
      </c>
      <c r="Q208" s="1" t="str">
        <f t="shared" si="80"/>
        <v>"Param":[801]</v>
      </c>
      <c r="R208" s="1" t="str">
        <f t="shared" si="81"/>
        <v>{"ConditionType":27,"Param":[801]}</v>
      </c>
    </row>
    <row r="209" spans="3:18" x14ac:dyDescent="0.15">
      <c r="C209" s="5" t="s">
        <v>195</v>
      </c>
      <c r="D209" s="5">
        <f t="shared" si="75"/>
        <v>270008</v>
      </c>
      <c r="E209" s="5" t="s">
        <v>87</v>
      </c>
      <c r="F209" s="5">
        <v>901</v>
      </c>
      <c r="G209" s="5"/>
      <c r="H209" s="5"/>
      <c r="J209" s="1" t="s">
        <v>138</v>
      </c>
      <c r="K209" s="1">
        <f>_xlfn.XLOOKUP(E209,备注!E:E,备注!D:D)</f>
        <v>27</v>
      </c>
      <c r="L209" s="1" t="s">
        <v>139</v>
      </c>
      <c r="M209" s="1">
        <f t="shared" si="76"/>
        <v>901</v>
      </c>
      <c r="N209" s="1" t="str">
        <f t="shared" si="77"/>
        <v/>
      </c>
      <c r="O209" s="1" t="str">
        <f t="shared" si="78"/>
        <v/>
      </c>
      <c r="P209" s="1" t="str">
        <f t="shared" si="79"/>
        <v>"ConditionType":27</v>
      </c>
      <c r="Q209" s="1" t="str">
        <f t="shared" si="80"/>
        <v>"Param":[901]</v>
      </c>
      <c r="R209" s="1" t="str">
        <f t="shared" si="81"/>
        <v>{"ConditionType":27,"Param":[901]}</v>
      </c>
    </row>
    <row r="210" spans="3:18" x14ac:dyDescent="0.15">
      <c r="C210" s="5" t="s">
        <v>196</v>
      </c>
      <c r="D210" s="5">
        <f t="shared" si="75"/>
        <v>270009</v>
      </c>
      <c r="E210" s="5" t="s">
        <v>87</v>
      </c>
      <c r="F210" s="5">
        <v>1001</v>
      </c>
      <c r="G210" s="5"/>
      <c r="H210" s="5"/>
      <c r="J210" s="1" t="s">
        <v>138</v>
      </c>
      <c r="K210" s="1">
        <f>_xlfn.XLOOKUP(E210,备注!E:E,备注!D:D)</f>
        <v>27</v>
      </c>
      <c r="L210" s="1" t="s">
        <v>139</v>
      </c>
      <c r="M210" s="1">
        <f t="shared" si="76"/>
        <v>1001</v>
      </c>
      <c r="N210" s="1" t="str">
        <f t="shared" si="77"/>
        <v/>
      </c>
      <c r="O210" s="1" t="str">
        <f t="shared" si="78"/>
        <v/>
      </c>
      <c r="P210" s="1" t="str">
        <f t="shared" si="79"/>
        <v>"ConditionType":27</v>
      </c>
      <c r="Q210" s="1" t="str">
        <f t="shared" si="80"/>
        <v>"Param":[1001]</v>
      </c>
      <c r="R210" s="1" t="str">
        <f t="shared" si="81"/>
        <v>{"ConditionType":27,"Param":[1001]}</v>
      </c>
    </row>
    <row r="211" spans="3:18" x14ac:dyDescent="0.15">
      <c r="C211" s="5" t="s">
        <v>197</v>
      </c>
      <c r="D211" s="5">
        <f t="shared" ref="D211" si="82">IF(K211=K210,D210+1,K211*10000+1)</f>
        <v>270010</v>
      </c>
      <c r="E211" s="5" t="s">
        <v>87</v>
      </c>
      <c r="F211" s="5">
        <v>1002</v>
      </c>
      <c r="G211" s="5"/>
      <c r="H211" s="5"/>
      <c r="J211" s="1" t="s">
        <v>138</v>
      </c>
      <c r="K211" s="1">
        <f>_xlfn.XLOOKUP(E211,备注!E:E,备注!D:D)</f>
        <v>27</v>
      </c>
      <c r="L211" s="1" t="s">
        <v>139</v>
      </c>
      <c r="M211" s="1">
        <f t="shared" si="76"/>
        <v>1002</v>
      </c>
      <c r="N211" s="1" t="str">
        <f t="shared" ref="N211" si="83">IF(G211="","",G211)</f>
        <v/>
      </c>
      <c r="O211" s="1" t="str">
        <f t="shared" ref="O211" si="84">IF(H211="","",H211)</f>
        <v/>
      </c>
      <c r="P211" s="1" t="str">
        <f t="shared" ref="P211" si="85">IF(K211="","",$B$2&amp;J211&amp;$B$2&amp;$B$1&amp;K211)</f>
        <v>"ConditionType":27</v>
      </c>
      <c r="Q211" s="1" t="str">
        <f t="shared" ref="Q211" si="86">$B$2&amp;L211&amp;$B$2&amp;$B$1&amp;$A$1&amp;_xlfn.TEXTJOIN($C$1,1,M211:O211)&amp;$A$2</f>
        <v>"Param":[1002]</v>
      </c>
      <c r="R211" s="1" t="str">
        <f t="shared" ref="R211" si="87">$A$3&amp;_xlfn.TEXTJOIN($C$1,1,P211:Q211)&amp;$A$4</f>
        <v>{"ConditionType":27,"Param":[1002]}</v>
      </c>
    </row>
    <row r="212" spans="3:18" x14ac:dyDescent="0.15">
      <c r="C212" s="5" t="s">
        <v>198</v>
      </c>
      <c r="D212" s="5">
        <f t="shared" ref="D212:D213" si="88">IF(K212=K211,D211+1,K212*10000+1)</f>
        <v>270011</v>
      </c>
      <c r="E212" s="5" t="s">
        <v>87</v>
      </c>
      <c r="F212" s="5">
        <v>1003</v>
      </c>
      <c r="G212" s="5"/>
      <c r="H212" s="5"/>
      <c r="J212" s="1" t="s">
        <v>138</v>
      </c>
      <c r="K212" s="1">
        <f>_xlfn.XLOOKUP(E212,备注!E:E,备注!D:D)</f>
        <v>27</v>
      </c>
      <c r="L212" s="1" t="s">
        <v>139</v>
      </c>
      <c r="M212" s="1">
        <f t="shared" si="76"/>
        <v>1003</v>
      </c>
      <c r="N212" s="1" t="str">
        <f t="shared" ref="N212:N213" si="89">IF(G212="","",G212)</f>
        <v/>
      </c>
      <c r="O212" s="1" t="str">
        <f t="shared" ref="O212:O213" si="90">IF(H212="","",H212)</f>
        <v/>
      </c>
      <c r="P212" s="1" t="str">
        <f t="shared" ref="P212:P213" si="91">IF(K212="","",$B$2&amp;J212&amp;$B$2&amp;$B$1&amp;K212)</f>
        <v>"ConditionType":27</v>
      </c>
      <c r="Q212" s="1" t="str">
        <f t="shared" ref="Q212:Q213" si="92">$B$2&amp;L212&amp;$B$2&amp;$B$1&amp;$A$1&amp;_xlfn.TEXTJOIN($C$1,1,M212:O212)&amp;$A$2</f>
        <v>"Param":[1003]</v>
      </c>
      <c r="R212" s="1" t="str">
        <f t="shared" ref="R212:R213" si="93">$A$3&amp;_xlfn.TEXTJOIN($C$1,1,P212:Q212)&amp;$A$4</f>
        <v>{"ConditionType":27,"Param":[1003]}</v>
      </c>
    </row>
    <row r="213" spans="3:18" x14ac:dyDescent="0.15">
      <c r="C213" s="5" t="s">
        <v>199</v>
      </c>
      <c r="D213" s="5">
        <f t="shared" si="88"/>
        <v>270012</v>
      </c>
      <c r="E213" s="5" t="s">
        <v>87</v>
      </c>
      <c r="F213" s="5">
        <v>1004</v>
      </c>
      <c r="G213" s="5"/>
      <c r="H213" s="5"/>
      <c r="J213" s="1" t="s">
        <v>138</v>
      </c>
      <c r="K213" s="1">
        <f>_xlfn.XLOOKUP(E213,备注!E:E,备注!D:D)</f>
        <v>27</v>
      </c>
      <c r="L213" s="1" t="s">
        <v>139</v>
      </c>
      <c r="M213" s="1">
        <f t="shared" si="76"/>
        <v>1004</v>
      </c>
      <c r="N213" s="1" t="str">
        <f t="shared" si="89"/>
        <v/>
      </c>
      <c r="O213" s="1" t="str">
        <f t="shared" si="90"/>
        <v/>
      </c>
      <c r="P213" s="1" t="str">
        <f t="shared" si="91"/>
        <v>"ConditionType":27</v>
      </c>
      <c r="Q213" s="1" t="str">
        <f t="shared" si="92"/>
        <v>"Param":[1004]</v>
      </c>
      <c r="R213" s="1" t="str">
        <f t="shared" si="93"/>
        <v>{"ConditionType":27,"Param":[1004]}</v>
      </c>
    </row>
    <row r="214" spans="3:18" x14ac:dyDescent="0.15">
      <c r="D214" s="5"/>
      <c r="E214" s="5"/>
      <c r="F214" s="5"/>
      <c r="G214" s="5"/>
      <c r="H214" s="5"/>
      <c r="J214" s="1"/>
      <c r="K214" s="1"/>
      <c r="L214" s="1"/>
      <c r="M214" s="1"/>
      <c r="N214" s="1"/>
      <c r="O214" s="1"/>
      <c r="P214" s="1"/>
      <c r="Q214" s="1"/>
      <c r="R214" s="1"/>
    </row>
    <row r="215" spans="3:18" x14ac:dyDescent="0.15">
      <c r="D215" s="5"/>
      <c r="E215" s="5"/>
      <c r="F215" s="5"/>
      <c r="G215" s="5"/>
      <c r="H215" s="5"/>
      <c r="J215" s="1"/>
      <c r="K215" s="1"/>
      <c r="L215" s="1"/>
      <c r="M215" s="1"/>
      <c r="N215" s="1"/>
      <c r="O215" s="1"/>
      <c r="P215" s="1"/>
      <c r="Q215" s="1"/>
      <c r="R215" s="1"/>
    </row>
    <row r="216" spans="3:18" x14ac:dyDescent="0.15">
      <c r="D216" s="5"/>
      <c r="E216" s="5"/>
      <c r="F216" s="5"/>
      <c r="G216" s="5"/>
      <c r="H216" s="5"/>
      <c r="J216" s="1"/>
      <c r="K216" s="1"/>
      <c r="L216" s="1"/>
      <c r="M216" s="1"/>
      <c r="N216" s="1"/>
      <c r="O216" s="1"/>
      <c r="P216" s="1"/>
      <c r="Q216" s="1"/>
      <c r="R216" s="1"/>
    </row>
    <row r="217" spans="3:18" x14ac:dyDescent="0.15">
      <c r="D217" s="5"/>
      <c r="E217" s="5"/>
      <c r="F217" s="5"/>
      <c r="G217" s="5"/>
      <c r="H217" s="5"/>
      <c r="J217" s="1"/>
      <c r="K217" s="1"/>
      <c r="L217" s="1"/>
      <c r="M217" s="1"/>
      <c r="N217" s="1"/>
      <c r="O217" s="1"/>
      <c r="P217" s="1"/>
      <c r="Q217" s="1"/>
      <c r="R217" s="1"/>
    </row>
    <row r="218" spans="3:18" x14ac:dyDescent="0.15">
      <c r="D218" s="5"/>
      <c r="E218" s="5"/>
      <c r="F218" s="5"/>
      <c r="G218" s="5"/>
      <c r="H218" s="5"/>
      <c r="J218" s="1"/>
      <c r="K218" s="1"/>
      <c r="L218" s="1"/>
      <c r="M218" s="1"/>
      <c r="N218" s="1"/>
      <c r="O218" s="1"/>
      <c r="P218" s="1"/>
      <c r="Q218" s="1"/>
      <c r="R218" s="1"/>
    </row>
    <row r="219" spans="3:18" x14ac:dyDescent="0.15">
      <c r="D219" s="5"/>
      <c r="E219" s="5"/>
      <c r="F219" s="5"/>
      <c r="G219" s="5"/>
      <c r="H219" s="5"/>
      <c r="J219" s="1"/>
      <c r="K219" s="1"/>
      <c r="L219" s="1"/>
      <c r="M219" s="1"/>
      <c r="N219" s="1"/>
      <c r="O219" s="1"/>
      <c r="P219" s="1"/>
      <c r="Q219" s="1"/>
      <c r="R219" s="1"/>
    </row>
    <row r="220" spans="3:18" x14ac:dyDescent="0.15">
      <c r="D220" s="5"/>
      <c r="E220" s="5"/>
      <c r="F220" s="5"/>
      <c r="G220" s="5"/>
      <c r="H220" s="5"/>
      <c r="J220" s="1"/>
      <c r="K220" s="1"/>
      <c r="L220" s="1"/>
      <c r="M220" s="1"/>
      <c r="N220" s="1"/>
      <c r="O220" s="1"/>
      <c r="P220" s="1"/>
      <c r="Q220" s="1"/>
      <c r="R220" s="1"/>
    </row>
    <row r="221" spans="3:18" x14ac:dyDescent="0.15">
      <c r="D221" s="5"/>
      <c r="E221" s="5"/>
      <c r="F221" s="5"/>
      <c r="G221" s="5"/>
      <c r="H221" s="5"/>
      <c r="J221" s="1"/>
      <c r="K221" s="1"/>
      <c r="L221" s="1"/>
      <c r="M221" s="1"/>
      <c r="N221" s="1"/>
      <c r="O221" s="1"/>
      <c r="P221" s="1"/>
      <c r="Q221" s="1"/>
      <c r="R221" s="1"/>
    </row>
    <row r="222" spans="3:18" x14ac:dyDescent="0.15">
      <c r="D222" s="5"/>
      <c r="E222" s="5"/>
      <c r="F222" s="5"/>
      <c r="G222" s="5"/>
      <c r="H222" s="5"/>
      <c r="J222" s="1"/>
      <c r="K222" s="1"/>
      <c r="L222" s="1"/>
      <c r="M222" s="1"/>
      <c r="N222" s="1"/>
      <c r="O222" s="1"/>
      <c r="P222" s="1"/>
      <c r="Q222" s="1"/>
      <c r="R222" s="1"/>
    </row>
    <row r="223" spans="3:18" x14ac:dyDescent="0.15">
      <c r="D223" s="5"/>
      <c r="E223" s="5"/>
      <c r="F223" s="5"/>
      <c r="G223" s="5"/>
      <c r="H223" s="5"/>
      <c r="J223" s="1"/>
      <c r="K223" s="1"/>
      <c r="L223" s="1"/>
      <c r="M223" s="1"/>
      <c r="N223" s="1"/>
      <c r="O223" s="1"/>
      <c r="P223" s="1"/>
      <c r="Q223" s="1"/>
      <c r="R223" s="1"/>
    </row>
    <row r="224" spans="3:18" x14ac:dyDescent="0.15">
      <c r="D224" s="5"/>
      <c r="E224" s="5"/>
      <c r="F224" s="5"/>
      <c r="G224" s="5"/>
      <c r="H224" s="5"/>
      <c r="J224" s="1"/>
      <c r="K224" s="1"/>
      <c r="L224" s="1"/>
      <c r="M224" s="1"/>
      <c r="N224" s="1"/>
      <c r="O224" s="1"/>
      <c r="P224" s="1"/>
      <c r="Q224" s="1"/>
      <c r="R224" s="1"/>
    </row>
    <row r="225" spans="4:18" x14ac:dyDescent="0.15">
      <c r="D225" s="5"/>
      <c r="E225" s="5"/>
      <c r="F225" s="5"/>
      <c r="G225" s="5"/>
      <c r="H225" s="5"/>
      <c r="J225" s="1"/>
      <c r="K225" s="1"/>
      <c r="L225" s="1"/>
      <c r="M225" s="1"/>
      <c r="N225" s="1"/>
      <c r="O225" s="1"/>
      <c r="P225" s="1"/>
      <c r="Q225" s="1"/>
      <c r="R225" s="1"/>
    </row>
    <row r="226" spans="4:18" x14ac:dyDescent="0.15">
      <c r="D226" s="5"/>
      <c r="E226" s="5"/>
      <c r="F226" s="5"/>
      <c r="G226" s="5"/>
      <c r="H226" s="5"/>
      <c r="J226" s="1"/>
      <c r="K226" s="1"/>
      <c r="L226" s="1"/>
      <c r="M226" s="1"/>
      <c r="N226" s="1"/>
      <c r="O226" s="1"/>
      <c r="P226" s="1"/>
      <c r="Q226" s="1"/>
      <c r="R226" s="1"/>
    </row>
    <row r="229" spans="4:18" x14ac:dyDescent="0.15">
      <c r="D229" s="4" t="s">
        <v>25</v>
      </c>
      <c r="E229" s="4" t="s">
        <v>26</v>
      </c>
      <c r="F229" s="4" t="s">
        <v>29</v>
      </c>
      <c r="G229" s="4" t="s">
        <v>140</v>
      </c>
      <c r="H229" s="4" t="s">
        <v>141</v>
      </c>
      <c r="I229" s="1"/>
      <c r="J229" s="1"/>
      <c r="K229" s="1"/>
      <c r="L229" s="1"/>
      <c r="M229" s="1">
        <v>1</v>
      </c>
      <c r="N229" s="1">
        <v>2</v>
      </c>
      <c r="O229" s="1">
        <v>3</v>
      </c>
      <c r="P229" s="1"/>
      <c r="Q229" s="1"/>
      <c r="R229" s="1"/>
    </row>
    <row r="230" spans="4:18" x14ac:dyDescent="0.15">
      <c r="D230" s="5">
        <f>IF(K230=K229,D229+1,K230*10000+1)</f>
        <v>130001</v>
      </c>
      <c r="E230" s="5" t="s">
        <v>143</v>
      </c>
      <c r="F230" s="5">
        <v>10</v>
      </c>
      <c r="G230" s="5"/>
      <c r="H230" s="5"/>
      <c r="I230" s="1"/>
      <c r="J230" s="1" t="s">
        <v>138</v>
      </c>
      <c r="K230" s="1">
        <f>_xlfn.XLOOKUP(E230,备注!E:E,备注!D:D)</f>
        <v>13</v>
      </c>
      <c r="L230" s="1" t="s">
        <v>139</v>
      </c>
      <c r="M230" s="1">
        <f>F230</f>
        <v>10</v>
      </c>
      <c r="N230" s="1" t="str">
        <f>IF(G230="","",G230)</f>
        <v/>
      </c>
      <c r="O230" s="1" t="str">
        <f>IF(H230="","",H230)</f>
        <v/>
      </c>
      <c r="P230" s="1" t="str">
        <f>IF(K230="","",$B$2&amp;J230&amp;$B$2&amp;$B$1&amp;K230)</f>
        <v>"ConditionType":13</v>
      </c>
      <c r="Q230" s="1" t="str">
        <f>$B$2&amp;L230&amp;$B$2&amp;$B$1&amp;$A$1&amp;_xlfn.TEXTJOIN($C$1,1,M230:O230)&amp;$A$2</f>
        <v>"Param":[10]</v>
      </c>
      <c r="R230" s="1" t="str">
        <f>$A$3&amp;_xlfn.TEXTJOIN($C$1,1,P230:Q230)&amp;$A$4</f>
        <v>{"ConditionType":13,"Param":[10]}</v>
      </c>
    </row>
    <row r="231" spans="4:18" x14ac:dyDescent="0.15">
      <c r="D231" s="5">
        <f t="shared" ref="D231:D241" si="94">IF(K231=K230,D230+1,K231*10000+1)</f>
        <v>130002</v>
      </c>
      <c r="E231" s="5" t="s">
        <v>143</v>
      </c>
      <c r="F231" s="5">
        <f>F230+4</f>
        <v>14</v>
      </c>
      <c r="G231" s="5"/>
      <c r="H231" s="5"/>
      <c r="J231" s="1" t="s">
        <v>138</v>
      </c>
      <c r="K231" s="1">
        <f>_xlfn.XLOOKUP(E231,备注!E:E,备注!D:D)</f>
        <v>13</v>
      </c>
      <c r="L231" s="1" t="s">
        <v>139</v>
      </c>
      <c r="M231" s="1">
        <f t="shared" ref="M231:M241" si="95">F231</f>
        <v>14</v>
      </c>
      <c r="N231" s="1" t="str">
        <f t="shared" ref="N231:N241" si="96">IF(G231="","",G231)</f>
        <v/>
      </c>
      <c r="O231" s="1" t="str">
        <f t="shared" ref="O231:O241" si="97">IF(H231="","",H231)</f>
        <v/>
      </c>
      <c r="P231" s="1" t="str">
        <f t="shared" ref="P231:P241" si="98">IF(K231="","",$B$2&amp;J231&amp;$B$2&amp;$B$1&amp;K231)</f>
        <v>"ConditionType":13</v>
      </c>
      <c r="Q231" s="1" t="str">
        <f t="shared" ref="Q231:Q241" si="99">$B$2&amp;L231&amp;$B$2&amp;$B$1&amp;$A$1&amp;_xlfn.TEXTJOIN($C$1,1,M231:O231)&amp;$A$2</f>
        <v>"Param":[14]</v>
      </c>
      <c r="R231" s="1" t="str">
        <f t="shared" ref="R231:R241" si="100">$A$3&amp;_xlfn.TEXTJOIN($C$1,1,P231:Q231)&amp;$A$4</f>
        <v>{"ConditionType":13,"Param":[14]}</v>
      </c>
    </row>
    <row r="232" spans="4:18" x14ac:dyDescent="0.15">
      <c r="D232" s="5">
        <f t="shared" si="94"/>
        <v>130003</v>
      </c>
      <c r="E232" s="5" t="s">
        <v>143</v>
      </c>
      <c r="F232" s="5">
        <f t="shared" ref="F232:F252" si="101">F231+4</f>
        <v>18</v>
      </c>
      <c r="G232" s="5"/>
      <c r="H232" s="5"/>
      <c r="J232" s="1" t="s">
        <v>138</v>
      </c>
      <c r="K232" s="1">
        <f>_xlfn.XLOOKUP(E232,备注!E:E,备注!D:D)</f>
        <v>13</v>
      </c>
      <c r="L232" s="1" t="s">
        <v>139</v>
      </c>
      <c r="M232" s="1">
        <f t="shared" si="95"/>
        <v>18</v>
      </c>
      <c r="N232" s="1" t="str">
        <f t="shared" si="96"/>
        <v/>
      </c>
      <c r="O232" s="1" t="str">
        <f t="shared" si="97"/>
        <v/>
      </c>
      <c r="P232" s="1" t="str">
        <f t="shared" si="98"/>
        <v>"ConditionType":13</v>
      </c>
      <c r="Q232" s="1" t="str">
        <f t="shared" si="99"/>
        <v>"Param":[18]</v>
      </c>
      <c r="R232" s="1" t="str">
        <f t="shared" si="100"/>
        <v>{"ConditionType":13,"Param":[18]}</v>
      </c>
    </row>
    <row r="233" spans="4:18" x14ac:dyDescent="0.15">
      <c r="D233" s="5">
        <f t="shared" si="94"/>
        <v>130004</v>
      </c>
      <c r="E233" s="5" t="s">
        <v>143</v>
      </c>
      <c r="F233" s="5">
        <f t="shared" si="101"/>
        <v>22</v>
      </c>
      <c r="G233" s="5"/>
      <c r="H233" s="5"/>
      <c r="J233" s="1" t="s">
        <v>138</v>
      </c>
      <c r="K233" s="1">
        <f>_xlfn.XLOOKUP(E233,备注!E:E,备注!D:D)</f>
        <v>13</v>
      </c>
      <c r="L233" s="1" t="s">
        <v>139</v>
      </c>
      <c r="M233" s="1">
        <f t="shared" si="95"/>
        <v>22</v>
      </c>
      <c r="N233" s="1" t="str">
        <f t="shared" si="96"/>
        <v/>
      </c>
      <c r="O233" s="1" t="str">
        <f t="shared" si="97"/>
        <v/>
      </c>
      <c r="P233" s="1" t="str">
        <f t="shared" si="98"/>
        <v>"ConditionType":13</v>
      </c>
      <c r="Q233" s="1" t="str">
        <f t="shared" si="99"/>
        <v>"Param":[22]</v>
      </c>
      <c r="R233" s="1" t="str">
        <f t="shared" si="100"/>
        <v>{"ConditionType":13,"Param":[22]}</v>
      </c>
    </row>
    <row r="234" spans="4:18" x14ac:dyDescent="0.15">
      <c r="D234" s="5">
        <f t="shared" si="94"/>
        <v>130005</v>
      </c>
      <c r="E234" s="5" t="s">
        <v>143</v>
      </c>
      <c r="F234" s="5">
        <f t="shared" si="101"/>
        <v>26</v>
      </c>
      <c r="G234" s="5"/>
      <c r="H234" s="5"/>
      <c r="J234" s="1" t="s">
        <v>138</v>
      </c>
      <c r="K234" s="1">
        <f>_xlfn.XLOOKUP(E234,备注!E:E,备注!D:D)</f>
        <v>13</v>
      </c>
      <c r="L234" s="1" t="s">
        <v>139</v>
      </c>
      <c r="M234" s="1">
        <f t="shared" si="95"/>
        <v>26</v>
      </c>
      <c r="N234" s="1" t="str">
        <f t="shared" si="96"/>
        <v/>
      </c>
      <c r="O234" s="1" t="str">
        <f t="shared" si="97"/>
        <v/>
      </c>
      <c r="P234" s="1" t="str">
        <f t="shared" si="98"/>
        <v>"ConditionType":13</v>
      </c>
      <c r="Q234" s="1" t="str">
        <f t="shared" si="99"/>
        <v>"Param":[26]</v>
      </c>
      <c r="R234" s="1" t="str">
        <f t="shared" si="100"/>
        <v>{"ConditionType":13,"Param":[26]}</v>
      </c>
    </row>
    <row r="235" spans="4:18" x14ac:dyDescent="0.15">
      <c r="D235" s="5">
        <f t="shared" si="94"/>
        <v>130006</v>
      </c>
      <c r="E235" s="5" t="s">
        <v>143</v>
      </c>
      <c r="F235" s="5">
        <f t="shared" si="101"/>
        <v>30</v>
      </c>
      <c r="G235" s="5"/>
      <c r="H235" s="5"/>
      <c r="J235" s="1" t="s">
        <v>138</v>
      </c>
      <c r="K235" s="1">
        <f>_xlfn.XLOOKUP(E235,备注!E:E,备注!D:D)</f>
        <v>13</v>
      </c>
      <c r="L235" s="1" t="s">
        <v>139</v>
      </c>
      <c r="M235" s="1">
        <f t="shared" si="95"/>
        <v>30</v>
      </c>
      <c r="N235" s="1" t="str">
        <f t="shared" si="96"/>
        <v/>
      </c>
      <c r="O235" s="1" t="str">
        <f t="shared" si="97"/>
        <v/>
      </c>
      <c r="P235" s="1" t="str">
        <f t="shared" si="98"/>
        <v>"ConditionType":13</v>
      </c>
      <c r="Q235" s="1" t="str">
        <f t="shared" si="99"/>
        <v>"Param":[30]</v>
      </c>
      <c r="R235" s="1" t="str">
        <f t="shared" si="100"/>
        <v>{"ConditionType":13,"Param":[30]}</v>
      </c>
    </row>
    <row r="236" spans="4:18" x14ac:dyDescent="0.15">
      <c r="D236" s="5">
        <f t="shared" si="94"/>
        <v>130007</v>
      </c>
      <c r="E236" s="5" t="s">
        <v>143</v>
      </c>
      <c r="F236" s="5">
        <f t="shared" si="101"/>
        <v>34</v>
      </c>
      <c r="G236" s="5"/>
      <c r="H236" s="5"/>
      <c r="J236" s="1" t="s">
        <v>138</v>
      </c>
      <c r="K236" s="1">
        <f>_xlfn.XLOOKUP(E236,备注!E:E,备注!D:D)</f>
        <v>13</v>
      </c>
      <c r="L236" s="1" t="s">
        <v>139</v>
      </c>
      <c r="M236" s="1">
        <f t="shared" si="95"/>
        <v>34</v>
      </c>
      <c r="N236" s="1" t="str">
        <f t="shared" si="96"/>
        <v/>
      </c>
      <c r="O236" s="1" t="str">
        <f t="shared" si="97"/>
        <v/>
      </c>
      <c r="P236" s="1" t="str">
        <f t="shared" si="98"/>
        <v>"ConditionType":13</v>
      </c>
      <c r="Q236" s="1" t="str">
        <f t="shared" si="99"/>
        <v>"Param":[34]</v>
      </c>
      <c r="R236" s="1" t="str">
        <f t="shared" si="100"/>
        <v>{"ConditionType":13,"Param":[34]}</v>
      </c>
    </row>
    <row r="237" spans="4:18" x14ac:dyDescent="0.15">
      <c r="D237" s="5">
        <f t="shared" si="94"/>
        <v>130008</v>
      </c>
      <c r="E237" s="5" t="s">
        <v>143</v>
      </c>
      <c r="F237" s="5">
        <f t="shared" si="101"/>
        <v>38</v>
      </c>
      <c r="G237" s="5"/>
      <c r="H237" s="5"/>
      <c r="J237" s="1" t="s">
        <v>138</v>
      </c>
      <c r="K237" s="1">
        <f>_xlfn.XLOOKUP(E237,备注!E:E,备注!D:D)</f>
        <v>13</v>
      </c>
      <c r="L237" s="1" t="s">
        <v>139</v>
      </c>
      <c r="M237" s="1">
        <f t="shared" si="95"/>
        <v>38</v>
      </c>
      <c r="N237" s="1" t="str">
        <f t="shared" si="96"/>
        <v/>
      </c>
      <c r="O237" s="1" t="str">
        <f t="shared" si="97"/>
        <v/>
      </c>
      <c r="P237" s="1" t="str">
        <f t="shared" si="98"/>
        <v>"ConditionType":13</v>
      </c>
      <c r="Q237" s="1" t="str">
        <f t="shared" si="99"/>
        <v>"Param":[38]</v>
      </c>
      <c r="R237" s="1" t="str">
        <f t="shared" si="100"/>
        <v>{"ConditionType":13,"Param":[38]}</v>
      </c>
    </row>
    <row r="238" spans="4:18" x14ac:dyDescent="0.15">
      <c r="D238" s="5">
        <f t="shared" si="94"/>
        <v>130009</v>
      </c>
      <c r="E238" s="5" t="s">
        <v>143</v>
      </c>
      <c r="F238" s="5">
        <f t="shared" si="101"/>
        <v>42</v>
      </c>
      <c r="G238" s="5"/>
      <c r="H238" s="5"/>
      <c r="J238" s="1" t="s">
        <v>138</v>
      </c>
      <c r="K238" s="1">
        <f>_xlfn.XLOOKUP(E238,备注!E:E,备注!D:D)</f>
        <v>13</v>
      </c>
      <c r="L238" s="1" t="s">
        <v>139</v>
      </c>
      <c r="M238" s="1">
        <f t="shared" si="95"/>
        <v>42</v>
      </c>
      <c r="N238" s="1" t="str">
        <f t="shared" si="96"/>
        <v/>
      </c>
      <c r="O238" s="1" t="str">
        <f t="shared" si="97"/>
        <v/>
      </c>
      <c r="P238" s="1" t="str">
        <f t="shared" si="98"/>
        <v>"ConditionType":13</v>
      </c>
      <c r="Q238" s="1" t="str">
        <f t="shared" si="99"/>
        <v>"Param":[42]</v>
      </c>
      <c r="R238" s="1" t="str">
        <f t="shared" si="100"/>
        <v>{"ConditionType":13,"Param":[42]}</v>
      </c>
    </row>
    <row r="239" spans="4:18" x14ac:dyDescent="0.15">
      <c r="D239" s="5">
        <f t="shared" si="94"/>
        <v>130010</v>
      </c>
      <c r="E239" s="5" t="s">
        <v>143</v>
      </c>
      <c r="F239" s="5">
        <f t="shared" si="101"/>
        <v>46</v>
      </c>
      <c r="G239" s="5"/>
      <c r="H239" s="5"/>
      <c r="J239" s="1" t="s">
        <v>138</v>
      </c>
      <c r="K239" s="1">
        <f>_xlfn.XLOOKUP(E239,备注!E:E,备注!D:D)</f>
        <v>13</v>
      </c>
      <c r="L239" s="1" t="s">
        <v>139</v>
      </c>
      <c r="M239" s="1">
        <f t="shared" si="95"/>
        <v>46</v>
      </c>
      <c r="N239" s="1" t="str">
        <f t="shared" si="96"/>
        <v/>
      </c>
      <c r="O239" s="1" t="str">
        <f t="shared" si="97"/>
        <v/>
      </c>
      <c r="P239" s="1" t="str">
        <f t="shared" si="98"/>
        <v>"ConditionType":13</v>
      </c>
      <c r="Q239" s="1" t="str">
        <f t="shared" si="99"/>
        <v>"Param":[46]</v>
      </c>
      <c r="R239" s="1" t="str">
        <f t="shared" si="100"/>
        <v>{"ConditionType":13,"Param":[46]}</v>
      </c>
    </row>
    <row r="240" spans="4:18" x14ac:dyDescent="0.15">
      <c r="D240" s="5">
        <f t="shared" si="94"/>
        <v>130011</v>
      </c>
      <c r="E240" s="5" t="s">
        <v>143</v>
      </c>
      <c r="F240" s="5">
        <f t="shared" si="101"/>
        <v>50</v>
      </c>
      <c r="G240" s="5"/>
      <c r="H240" s="5"/>
      <c r="J240" s="1" t="s">
        <v>138</v>
      </c>
      <c r="K240" s="1">
        <f>_xlfn.XLOOKUP(E240,备注!E:E,备注!D:D)</f>
        <v>13</v>
      </c>
      <c r="L240" s="1" t="s">
        <v>139</v>
      </c>
      <c r="M240" s="1">
        <f t="shared" si="95"/>
        <v>50</v>
      </c>
      <c r="N240" s="1" t="str">
        <f t="shared" si="96"/>
        <v/>
      </c>
      <c r="O240" s="1" t="str">
        <f t="shared" si="97"/>
        <v/>
      </c>
      <c r="P240" s="1" t="str">
        <f t="shared" si="98"/>
        <v>"ConditionType":13</v>
      </c>
      <c r="Q240" s="1" t="str">
        <f t="shared" si="99"/>
        <v>"Param":[50]</v>
      </c>
      <c r="R240" s="1" t="str">
        <f t="shared" si="100"/>
        <v>{"ConditionType":13,"Param":[50]}</v>
      </c>
    </row>
    <row r="241" spans="4:18" x14ac:dyDescent="0.15">
      <c r="D241" s="5">
        <f t="shared" si="94"/>
        <v>130012</v>
      </c>
      <c r="E241" s="5" t="s">
        <v>143</v>
      </c>
      <c r="F241" s="5">
        <f t="shared" si="101"/>
        <v>54</v>
      </c>
      <c r="G241" s="5"/>
      <c r="H241" s="5"/>
      <c r="J241" s="1" t="s">
        <v>138</v>
      </c>
      <c r="K241" s="1">
        <f>_xlfn.XLOOKUP(E241,备注!E:E,备注!D:D)</f>
        <v>13</v>
      </c>
      <c r="L241" s="1" t="s">
        <v>139</v>
      </c>
      <c r="M241" s="1">
        <f t="shared" si="95"/>
        <v>54</v>
      </c>
      <c r="N241" s="1" t="str">
        <f t="shared" si="96"/>
        <v/>
      </c>
      <c r="O241" s="1" t="str">
        <f t="shared" si="97"/>
        <v/>
      </c>
      <c r="P241" s="1" t="str">
        <f t="shared" si="98"/>
        <v>"ConditionType":13</v>
      </c>
      <c r="Q241" s="1" t="str">
        <f t="shared" si="99"/>
        <v>"Param":[54]</v>
      </c>
      <c r="R241" s="1" t="str">
        <f t="shared" si="100"/>
        <v>{"ConditionType":13,"Param":[54]}</v>
      </c>
    </row>
    <row r="242" spans="4:18" x14ac:dyDescent="0.15">
      <c r="D242" s="5">
        <f t="shared" ref="D242:D245" si="102">IF(K242=K241,D241+1,K242*10000+1)</f>
        <v>130013</v>
      </c>
      <c r="E242" s="5" t="s">
        <v>143</v>
      </c>
      <c r="F242" s="5">
        <f t="shared" si="101"/>
        <v>58</v>
      </c>
      <c r="G242" s="5"/>
      <c r="H242" s="5"/>
      <c r="J242" s="1" t="s">
        <v>138</v>
      </c>
      <c r="K242" s="1">
        <f>_xlfn.XLOOKUP(E242,备注!E:E,备注!D:D)</f>
        <v>13</v>
      </c>
      <c r="L242" s="1" t="s">
        <v>139</v>
      </c>
      <c r="M242" s="1">
        <f t="shared" ref="M242:M245" si="103">F242</f>
        <v>58</v>
      </c>
      <c r="N242" s="1" t="str">
        <f t="shared" ref="N242:N245" si="104">IF(G242="","",G242)</f>
        <v/>
      </c>
      <c r="O242" s="1" t="str">
        <f t="shared" ref="O242:O245" si="105">IF(H242="","",H242)</f>
        <v/>
      </c>
      <c r="P242" s="1" t="str">
        <f t="shared" ref="P242:P245" si="106">IF(K242="","",$B$2&amp;J242&amp;$B$2&amp;$B$1&amp;K242)</f>
        <v>"ConditionType":13</v>
      </c>
      <c r="Q242" s="1" t="str">
        <f t="shared" ref="Q242:Q245" si="107">$B$2&amp;L242&amp;$B$2&amp;$B$1&amp;$A$1&amp;_xlfn.TEXTJOIN($C$1,1,M242:O242)&amp;$A$2</f>
        <v>"Param":[58]</v>
      </c>
      <c r="R242" s="1" t="str">
        <f t="shared" ref="R242:R245" si="108">$A$3&amp;_xlfn.TEXTJOIN($C$1,1,P242:Q242)&amp;$A$4</f>
        <v>{"ConditionType":13,"Param":[58]}</v>
      </c>
    </row>
    <row r="243" spans="4:18" x14ac:dyDescent="0.15">
      <c r="D243" s="5">
        <f t="shared" si="102"/>
        <v>130014</v>
      </c>
      <c r="E243" s="5" t="s">
        <v>143</v>
      </c>
      <c r="F243" s="5">
        <f t="shared" si="101"/>
        <v>62</v>
      </c>
      <c r="G243" s="5"/>
      <c r="H243" s="5"/>
      <c r="J243" s="1" t="s">
        <v>138</v>
      </c>
      <c r="K243" s="1">
        <f>_xlfn.XLOOKUP(E243,备注!E:E,备注!D:D)</f>
        <v>13</v>
      </c>
      <c r="L243" s="1" t="s">
        <v>139</v>
      </c>
      <c r="M243" s="1">
        <f t="shared" si="103"/>
        <v>62</v>
      </c>
      <c r="N243" s="1" t="str">
        <f t="shared" si="104"/>
        <v/>
      </c>
      <c r="O243" s="1" t="str">
        <f t="shared" si="105"/>
        <v/>
      </c>
      <c r="P243" s="1" t="str">
        <f t="shared" si="106"/>
        <v>"ConditionType":13</v>
      </c>
      <c r="Q243" s="1" t="str">
        <f t="shared" si="107"/>
        <v>"Param":[62]</v>
      </c>
      <c r="R243" s="1" t="str">
        <f t="shared" si="108"/>
        <v>{"ConditionType":13,"Param":[62]}</v>
      </c>
    </row>
    <row r="244" spans="4:18" x14ac:dyDescent="0.15">
      <c r="D244" s="5">
        <f t="shared" si="102"/>
        <v>130015</v>
      </c>
      <c r="E244" s="5" t="s">
        <v>143</v>
      </c>
      <c r="F244" s="5">
        <f t="shared" si="101"/>
        <v>66</v>
      </c>
      <c r="G244" s="5"/>
      <c r="H244" s="5"/>
      <c r="J244" s="1" t="s">
        <v>138</v>
      </c>
      <c r="K244" s="1">
        <f>_xlfn.XLOOKUP(E244,备注!E:E,备注!D:D)</f>
        <v>13</v>
      </c>
      <c r="L244" s="1" t="s">
        <v>139</v>
      </c>
      <c r="M244" s="1">
        <f t="shared" si="103"/>
        <v>66</v>
      </c>
      <c r="N244" s="1" t="str">
        <f t="shared" si="104"/>
        <v/>
      </c>
      <c r="O244" s="1" t="str">
        <f t="shared" si="105"/>
        <v/>
      </c>
      <c r="P244" s="1" t="str">
        <f t="shared" si="106"/>
        <v>"ConditionType":13</v>
      </c>
      <c r="Q244" s="1" t="str">
        <f t="shared" si="107"/>
        <v>"Param":[66]</v>
      </c>
      <c r="R244" s="1" t="str">
        <f t="shared" si="108"/>
        <v>{"ConditionType":13,"Param":[66]}</v>
      </c>
    </row>
    <row r="245" spans="4:18" x14ac:dyDescent="0.15">
      <c r="D245" s="5">
        <f t="shared" si="102"/>
        <v>130016</v>
      </c>
      <c r="E245" s="5" t="s">
        <v>143</v>
      </c>
      <c r="F245" s="5">
        <f t="shared" si="101"/>
        <v>70</v>
      </c>
      <c r="G245" s="5"/>
      <c r="H245" s="5"/>
      <c r="J245" s="1" t="s">
        <v>138</v>
      </c>
      <c r="K245" s="1">
        <f>_xlfn.XLOOKUP(E245,备注!E:E,备注!D:D)</f>
        <v>13</v>
      </c>
      <c r="L245" s="1" t="s">
        <v>139</v>
      </c>
      <c r="M245" s="1">
        <f t="shared" si="103"/>
        <v>70</v>
      </c>
      <c r="N245" s="1" t="str">
        <f t="shared" si="104"/>
        <v/>
      </c>
      <c r="O245" s="1" t="str">
        <f t="shared" si="105"/>
        <v/>
      </c>
      <c r="P245" s="1" t="str">
        <f t="shared" si="106"/>
        <v>"ConditionType":13</v>
      </c>
      <c r="Q245" s="1" t="str">
        <f t="shared" si="107"/>
        <v>"Param":[70]</v>
      </c>
      <c r="R245" s="1" t="str">
        <f t="shared" si="108"/>
        <v>{"ConditionType":13,"Param":[70]}</v>
      </c>
    </row>
    <row r="246" spans="4:18" x14ac:dyDescent="0.15">
      <c r="D246" s="5">
        <f t="shared" ref="D246:D252" si="109">IF(K246=K245,D245+1,K246*10000+1)</f>
        <v>130017</v>
      </c>
      <c r="E246" s="5" t="s">
        <v>143</v>
      </c>
      <c r="F246" s="5">
        <f t="shared" si="101"/>
        <v>74</v>
      </c>
      <c r="G246" s="5"/>
      <c r="H246" s="5"/>
      <c r="J246" s="1" t="s">
        <v>138</v>
      </c>
      <c r="K246" s="1">
        <f>_xlfn.XLOOKUP(E246,备注!E:E,备注!D:D)</f>
        <v>13</v>
      </c>
      <c r="L246" s="1" t="s">
        <v>139</v>
      </c>
      <c r="M246" s="1">
        <f t="shared" ref="M246:M252" si="110">F246</f>
        <v>74</v>
      </c>
      <c r="N246" s="1" t="str">
        <f t="shared" ref="N246:N252" si="111">IF(G246="","",G246)</f>
        <v/>
      </c>
      <c r="O246" s="1" t="str">
        <f t="shared" ref="O246:O252" si="112">IF(H246="","",H246)</f>
        <v/>
      </c>
      <c r="P246" s="1" t="str">
        <f t="shared" ref="P246:P252" si="113">IF(K246="","",$B$2&amp;J246&amp;$B$2&amp;$B$1&amp;K246)</f>
        <v>"ConditionType":13</v>
      </c>
      <c r="Q246" s="1" t="str">
        <f t="shared" ref="Q246:Q252" si="114">$B$2&amp;L246&amp;$B$2&amp;$B$1&amp;$A$1&amp;_xlfn.TEXTJOIN($C$1,1,M246:O246)&amp;$A$2</f>
        <v>"Param":[74]</v>
      </c>
      <c r="R246" s="1" t="str">
        <f t="shared" ref="R246:R252" si="115">$A$3&amp;_xlfn.TEXTJOIN($C$1,1,P246:Q246)&amp;$A$4</f>
        <v>{"ConditionType":13,"Param":[74]}</v>
      </c>
    </row>
    <row r="247" spans="4:18" x14ac:dyDescent="0.15">
      <c r="D247" s="5">
        <f t="shared" si="109"/>
        <v>130018</v>
      </c>
      <c r="E247" s="5" t="s">
        <v>143</v>
      </c>
      <c r="F247" s="5">
        <f t="shared" si="101"/>
        <v>78</v>
      </c>
      <c r="G247" s="5"/>
      <c r="H247" s="5"/>
      <c r="J247" s="1" t="s">
        <v>138</v>
      </c>
      <c r="K247" s="1">
        <f>_xlfn.XLOOKUP(E247,备注!E:E,备注!D:D)</f>
        <v>13</v>
      </c>
      <c r="L247" s="1" t="s">
        <v>139</v>
      </c>
      <c r="M247" s="1">
        <f t="shared" si="110"/>
        <v>78</v>
      </c>
      <c r="N247" s="1" t="str">
        <f t="shared" si="111"/>
        <v/>
      </c>
      <c r="O247" s="1" t="str">
        <f t="shared" si="112"/>
        <v/>
      </c>
      <c r="P247" s="1" t="str">
        <f t="shared" si="113"/>
        <v>"ConditionType":13</v>
      </c>
      <c r="Q247" s="1" t="str">
        <f t="shared" si="114"/>
        <v>"Param":[78]</v>
      </c>
      <c r="R247" s="1" t="str">
        <f t="shared" si="115"/>
        <v>{"ConditionType":13,"Param":[78]}</v>
      </c>
    </row>
    <row r="248" spans="4:18" x14ac:dyDescent="0.15">
      <c r="D248" s="5">
        <f t="shared" si="109"/>
        <v>130019</v>
      </c>
      <c r="E248" s="5" t="s">
        <v>143</v>
      </c>
      <c r="F248" s="5">
        <f t="shared" si="101"/>
        <v>82</v>
      </c>
      <c r="G248" s="5"/>
      <c r="H248" s="5"/>
      <c r="J248" s="1" t="s">
        <v>138</v>
      </c>
      <c r="K248" s="1">
        <f>_xlfn.XLOOKUP(E248,备注!E:E,备注!D:D)</f>
        <v>13</v>
      </c>
      <c r="L248" s="1" t="s">
        <v>139</v>
      </c>
      <c r="M248" s="1">
        <f t="shared" si="110"/>
        <v>82</v>
      </c>
      <c r="N248" s="1" t="str">
        <f t="shared" si="111"/>
        <v/>
      </c>
      <c r="O248" s="1" t="str">
        <f t="shared" si="112"/>
        <v/>
      </c>
      <c r="P248" s="1" t="str">
        <f t="shared" si="113"/>
        <v>"ConditionType":13</v>
      </c>
      <c r="Q248" s="1" t="str">
        <f t="shared" si="114"/>
        <v>"Param":[82]</v>
      </c>
      <c r="R248" s="1" t="str">
        <f t="shared" si="115"/>
        <v>{"ConditionType":13,"Param":[82]}</v>
      </c>
    </row>
    <row r="249" spans="4:18" x14ac:dyDescent="0.15">
      <c r="D249" s="5">
        <f t="shared" si="109"/>
        <v>130020</v>
      </c>
      <c r="E249" s="5" t="s">
        <v>143</v>
      </c>
      <c r="F249" s="5">
        <f t="shared" si="101"/>
        <v>86</v>
      </c>
      <c r="G249" s="5"/>
      <c r="H249" s="5"/>
      <c r="J249" s="1" t="s">
        <v>138</v>
      </c>
      <c r="K249" s="1">
        <f>_xlfn.XLOOKUP(E249,备注!E:E,备注!D:D)</f>
        <v>13</v>
      </c>
      <c r="L249" s="1" t="s">
        <v>139</v>
      </c>
      <c r="M249" s="1">
        <f t="shared" si="110"/>
        <v>86</v>
      </c>
      <c r="N249" s="1" t="str">
        <f t="shared" si="111"/>
        <v/>
      </c>
      <c r="O249" s="1" t="str">
        <f t="shared" si="112"/>
        <v/>
      </c>
      <c r="P249" s="1" t="str">
        <f t="shared" si="113"/>
        <v>"ConditionType":13</v>
      </c>
      <c r="Q249" s="1" t="str">
        <f t="shared" si="114"/>
        <v>"Param":[86]</v>
      </c>
      <c r="R249" s="1" t="str">
        <f t="shared" si="115"/>
        <v>{"ConditionType":13,"Param":[86]}</v>
      </c>
    </row>
    <row r="250" spans="4:18" x14ac:dyDescent="0.15">
      <c r="D250" s="5">
        <f t="shared" si="109"/>
        <v>130021</v>
      </c>
      <c r="E250" s="5" t="s">
        <v>143</v>
      </c>
      <c r="F250" s="5">
        <f t="shared" si="101"/>
        <v>90</v>
      </c>
      <c r="G250" s="5"/>
      <c r="H250" s="5"/>
      <c r="J250" s="1" t="s">
        <v>138</v>
      </c>
      <c r="K250" s="1">
        <f>_xlfn.XLOOKUP(E250,备注!E:E,备注!D:D)</f>
        <v>13</v>
      </c>
      <c r="L250" s="1" t="s">
        <v>139</v>
      </c>
      <c r="M250" s="1">
        <f t="shared" si="110"/>
        <v>90</v>
      </c>
      <c r="N250" s="1" t="str">
        <f t="shared" si="111"/>
        <v/>
      </c>
      <c r="O250" s="1" t="str">
        <f t="shared" si="112"/>
        <v/>
      </c>
      <c r="P250" s="1" t="str">
        <f t="shared" si="113"/>
        <v>"ConditionType":13</v>
      </c>
      <c r="Q250" s="1" t="str">
        <f t="shared" si="114"/>
        <v>"Param":[90]</v>
      </c>
      <c r="R250" s="1" t="str">
        <f t="shared" si="115"/>
        <v>{"ConditionType":13,"Param":[90]}</v>
      </c>
    </row>
    <row r="251" spans="4:18" x14ac:dyDescent="0.15">
      <c r="D251" s="5">
        <f t="shared" si="109"/>
        <v>130022</v>
      </c>
      <c r="E251" s="5" t="s">
        <v>143</v>
      </c>
      <c r="F251" s="5">
        <f t="shared" si="101"/>
        <v>94</v>
      </c>
      <c r="G251" s="5"/>
      <c r="H251" s="5"/>
      <c r="J251" s="1" t="s">
        <v>138</v>
      </c>
      <c r="K251" s="1">
        <f>_xlfn.XLOOKUP(E251,备注!E:E,备注!D:D)</f>
        <v>13</v>
      </c>
      <c r="L251" s="1" t="s">
        <v>139</v>
      </c>
      <c r="M251" s="1">
        <f t="shared" si="110"/>
        <v>94</v>
      </c>
      <c r="N251" s="1" t="str">
        <f t="shared" si="111"/>
        <v/>
      </c>
      <c r="O251" s="1" t="str">
        <f t="shared" si="112"/>
        <v/>
      </c>
      <c r="P251" s="1" t="str">
        <f t="shared" si="113"/>
        <v>"ConditionType":13</v>
      </c>
      <c r="Q251" s="1" t="str">
        <f t="shared" si="114"/>
        <v>"Param":[94]</v>
      </c>
      <c r="R251" s="1" t="str">
        <f t="shared" si="115"/>
        <v>{"ConditionType":13,"Param":[94]}</v>
      </c>
    </row>
    <row r="252" spans="4:18" x14ac:dyDescent="0.15">
      <c r="D252" s="5">
        <f t="shared" si="109"/>
        <v>130023</v>
      </c>
      <c r="E252" s="5" t="s">
        <v>143</v>
      </c>
      <c r="F252" s="5">
        <f t="shared" si="101"/>
        <v>98</v>
      </c>
      <c r="G252" s="5"/>
      <c r="H252" s="5"/>
      <c r="J252" s="1" t="s">
        <v>138</v>
      </c>
      <c r="K252" s="1">
        <f>_xlfn.XLOOKUP(E252,备注!E:E,备注!D:D)</f>
        <v>13</v>
      </c>
      <c r="L252" s="1" t="s">
        <v>139</v>
      </c>
      <c r="M252" s="1">
        <f t="shared" si="110"/>
        <v>98</v>
      </c>
      <c r="N252" s="1" t="str">
        <f t="shared" si="111"/>
        <v/>
      </c>
      <c r="O252" s="1" t="str">
        <f t="shared" si="112"/>
        <v/>
      </c>
      <c r="P252" s="1" t="str">
        <f t="shared" si="113"/>
        <v>"ConditionType":13</v>
      </c>
      <c r="Q252" s="1" t="str">
        <f t="shared" si="114"/>
        <v>"Param":[98]</v>
      </c>
      <c r="R252" s="1" t="str">
        <f t="shared" si="115"/>
        <v>{"ConditionType":13,"Param":[98]}</v>
      </c>
    </row>
    <row r="253" spans="4:18" x14ac:dyDescent="0.15">
      <c r="D253" s="5"/>
      <c r="E253" s="5"/>
      <c r="F253" s="5"/>
      <c r="G253" s="5"/>
      <c r="H253" s="5"/>
      <c r="J253" s="1"/>
      <c r="K253" s="1"/>
      <c r="L253" s="1"/>
      <c r="M253" s="1"/>
      <c r="N253" s="1"/>
      <c r="O253" s="1"/>
      <c r="P253" s="1"/>
      <c r="Q253" s="1"/>
      <c r="R253" s="1"/>
    </row>
    <row r="254" spans="4:18" x14ac:dyDescent="0.15">
      <c r="D254" s="5"/>
      <c r="E254" s="5"/>
      <c r="F254" s="5"/>
      <c r="G254" s="5"/>
      <c r="H254" s="5"/>
      <c r="J254" s="1"/>
      <c r="K254" s="1"/>
      <c r="L254" s="1"/>
      <c r="M254" s="1"/>
      <c r="N254" s="1"/>
      <c r="O254" s="1"/>
      <c r="P254" s="1"/>
      <c r="Q254" s="1"/>
      <c r="R254" s="1"/>
    </row>
    <row r="257" spans="4:18" x14ac:dyDescent="0.15">
      <c r="D257" s="4" t="s">
        <v>25</v>
      </c>
      <c r="E257" s="4" t="s">
        <v>26</v>
      </c>
      <c r="F257" s="4" t="s">
        <v>29</v>
      </c>
      <c r="G257" s="4" t="s">
        <v>140</v>
      </c>
      <c r="H257" s="4" t="s">
        <v>141</v>
      </c>
      <c r="I257" s="1"/>
      <c r="J257" s="1"/>
      <c r="K257" s="1"/>
      <c r="L257" s="1"/>
      <c r="M257" s="1">
        <v>1</v>
      </c>
      <c r="N257" s="1">
        <v>2</v>
      </c>
      <c r="O257" s="1">
        <v>3</v>
      </c>
      <c r="P257" s="1"/>
      <c r="Q257" s="1"/>
      <c r="R257" s="1"/>
    </row>
    <row r="258" spans="4:18" x14ac:dyDescent="0.15">
      <c r="D258" s="5">
        <f>IF(K258=K257,D257+1,K258*10000+1)</f>
        <v>100001</v>
      </c>
      <c r="E258" s="5" t="s">
        <v>144</v>
      </c>
      <c r="F258" s="5">
        <v>50</v>
      </c>
      <c r="G258" s="5"/>
      <c r="H258" s="5"/>
      <c r="I258" s="1"/>
      <c r="J258" s="1" t="s">
        <v>138</v>
      </c>
      <c r="K258" s="1">
        <f>_xlfn.XLOOKUP(E258,备注!E:E,备注!D:D)</f>
        <v>10</v>
      </c>
      <c r="L258" s="1" t="s">
        <v>139</v>
      </c>
      <c r="M258" s="1">
        <f>F258</f>
        <v>50</v>
      </c>
      <c r="N258" s="1" t="str">
        <f>IF(G258="","",G258)</f>
        <v/>
      </c>
      <c r="O258" s="1" t="str">
        <f>IF(H258="","",H258)</f>
        <v/>
      </c>
      <c r="P258" s="1" t="str">
        <f>IF(K258="","",$B$2&amp;J258&amp;$B$2&amp;$B$1&amp;K258)</f>
        <v>"ConditionType":10</v>
      </c>
      <c r="Q258" s="1" t="str">
        <f>$B$2&amp;L258&amp;$B$2&amp;$B$1&amp;$A$1&amp;_xlfn.TEXTJOIN($C$1,1,M258:O258)&amp;$A$2</f>
        <v>"Param":[50]</v>
      </c>
      <c r="R258" s="1" t="str">
        <f>$A$3&amp;_xlfn.TEXTJOIN($C$1,1,P258:Q258)&amp;$A$4</f>
        <v>{"ConditionType":10,"Param":[50]}</v>
      </c>
    </row>
    <row r="259" spans="4:18" x14ac:dyDescent="0.15">
      <c r="D259" s="5">
        <f t="shared" ref="D259:D265" si="116">IF(K259=K258,D258+1,K259*10000+1)</f>
        <v>100002</v>
      </c>
      <c r="E259" s="5" t="s">
        <v>144</v>
      </c>
      <c r="F259" s="5">
        <v>150</v>
      </c>
      <c r="G259" s="5"/>
      <c r="H259" s="5"/>
      <c r="J259" s="1" t="s">
        <v>138</v>
      </c>
      <c r="K259" s="1">
        <f>_xlfn.XLOOKUP(E259,备注!E:E,备注!D:D)</f>
        <v>10</v>
      </c>
      <c r="L259" s="1" t="s">
        <v>139</v>
      </c>
      <c r="M259" s="1">
        <f t="shared" ref="M259:M265" si="117">F259</f>
        <v>150</v>
      </c>
      <c r="N259" s="1" t="str">
        <f t="shared" ref="N259:N265" si="118">IF(G259="","",G259)</f>
        <v/>
      </c>
      <c r="O259" s="1" t="str">
        <f t="shared" ref="O259:O265" si="119">IF(H259="","",H259)</f>
        <v/>
      </c>
      <c r="P259" s="1" t="str">
        <f t="shared" ref="P259:P265" si="120">IF(K259="","",$B$2&amp;J259&amp;$B$2&amp;$B$1&amp;K259)</f>
        <v>"ConditionType":10</v>
      </c>
      <c r="Q259" s="1" t="str">
        <f t="shared" ref="Q259:Q265" si="121">$B$2&amp;L259&amp;$B$2&amp;$B$1&amp;$A$1&amp;_xlfn.TEXTJOIN($C$1,1,M259:O259)&amp;$A$2</f>
        <v>"Param":[150]</v>
      </c>
      <c r="R259" s="1" t="str">
        <f t="shared" ref="R259:R265" si="122">$A$3&amp;_xlfn.TEXTJOIN($C$1,1,P259:Q259)&amp;$A$4</f>
        <v>{"ConditionType":10,"Param":[150]}</v>
      </c>
    </row>
    <row r="260" spans="4:18" x14ac:dyDescent="0.15">
      <c r="D260" s="5">
        <f t="shared" si="116"/>
        <v>100003</v>
      </c>
      <c r="E260" s="5" t="s">
        <v>144</v>
      </c>
      <c r="F260" s="5">
        <v>300</v>
      </c>
      <c r="G260" s="5"/>
      <c r="H260" s="5"/>
      <c r="J260" s="1" t="s">
        <v>138</v>
      </c>
      <c r="K260" s="1">
        <f>_xlfn.XLOOKUP(E260,备注!E:E,备注!D:D)</f>
        <v>10</v>
      </c>
      <c r="L260" s="1" t="s">
        <v>139</v>
      </c>
      <c r="M260" s="1">
        <f t="shared" si="117"/>
        <v>300</v>
      </c>
      <c r="N260" s="1" t="str">
        <f t="shared" si="118"/>
        <v/>
      </c>
      <c r="O260" s="1" t="str">
        <f t="shared" si="119"/>
        <v/>
      </c>
      <c r="P260" s="1" t="str">
        <f t="shared" si="120"/>
        <v>"ConditionType":10</v>
      </c>
      <c r="Q260" s="1" t="str">
        <f t="shared" si="121"/>
        <v>"Param":[300]</v>
      </c>
      <c r="R260" s="1" t="str">
        <f t="shared" si="122"/>
        <v>{"ConditionType":10,"Param":[300]}</v>
      </c>
    </row>
    <row r="261" spans="4:18" x14ac:dyDescent="0.15">
      <c r="D261" s="5">
        <f t="shared" si="116"/>
        <v>100004</v>
      </c>
      <c r="E261" s="5" t="s">
        <v>144</v>
      </c>
      <c r="F261" s="5">
        <f t="shared" ref="F261:F267" si="123">F260+100</f>
        <v>400</v>
      </c>
      <c r="G261" s="5"/>
      <c r="H261" s="5"/>
      <c r="J261" s="1" t="s">
        <v>138</v>
      </c>
      <c r="K261" s="1">
        <f>_xlfn.XLOOKUP(E261,备注!E:E,备注!D:D)</f>
        <v>10</v>
      </c>
      <c r="L261" s="1" t="s">
        <v>139</v>
      </c>
      <c r="M261" s="1">
        <f t="shared" si="117"/>
        <v>400</v>
      </c>
      <c r="N261" s="1" t="str">
        <f t="shared" si="118"/>
        <v/>
      </c>
      <c r="O261" s="1" t="str">
        <f t="shared" si="119"/>
        <v/>
      </c>
      <c r="P261" s="1" t="str">
        <f t="shared" si="120"/>
        <v>"ConditionType":10</v>
      </c>
      <c r="Q261" s="1" t="str">
        <f t="shared" si="121"/>
        <v>"Param":[400]</v>
      </c>
      <c r="R261" s="1" t="str">
        <f t="shared" si="122"/>
        <v>{"ConditionType":10,"Param":[400]}</v>
      </c>
    </row>
    <row r="262" spans="4:18" x14ac:dyDescent="0.15">
      <c r="D262" s="5">
        <f t="shared" si="116"/>
        <v>100005</v>
      </c>
      <c r="E262" s="5" t="s">
        <v>144</v>
      </c>
      <c r="F262" s="5">
        <f t="shared" si="123"/>
        <v>500</v>
      </c>
      <c r="G262" s="5"/>
      <c r="H262" s="5"/>
      <c r="J262" s="1" t="s">
        <v>138</v>
      </c>
      <c r="K262" s="1">
        <f>_xlfn.XLOOKUP(E262,备注!E:E,备注!D:D)</f>
        <v>10</v>
      </c>
      <c r="L262" s="1" t="s">
        <v>139</v>
      </c>
      <c r="M262" s="1">
        <f t="shared" si="117"/>
        <v>500</v>
      </c>
      <c r="N262" s="1" t="str">
        <f t="shared" si="118"/>
        <v/>
      </c>
      <c r="O262" s="1" t="str">
        <f t="shared" si="119"/>
        <v/>
      </c>
      <c r="P262" s="1" t="str">
        <f t="shared" si="120"/>
        <v>"ConditionType":10</v>
      </c>
      <c r="Q262" s="1" t="str">
        <f t="shared" si="121"/>
        <v>"Param":[500]</v>
      </c>
      <c r="R262" s="1" t="str">
        <f t="shared" si="122"/>
        <v>{"ConditionType":10,"Param":[500]}</v>
      </c>
    </row>
    <row r="263" spans="4:18" x14ac:dyDescent="0.15">
      <c r="D263" s="5">
        <f t="shared" si="116"/>
        <v>100006</v>
      </c>
      <c r="E263" s="5" t="s">
        <v>144</v>
      </c>
      <c r="F263" s="5">
        <f t="shared" si="123"/>
        <v>600</v>
      </c>
      <c r="G263" s="5"/>
      <c r="H263" s="5"/>
      <c r="J263" s="1" t="s">
        <v>138</v>
      </c>
      <c r="K263" s="1">
        <f>_xlfn.XLOOKUP(E263,备注!E:E,备注!D:D)</f>
        <v>10</v>
      </c>
      <c r="L263" s="1" t="s">
        <v>139</v>
      </c>
      <c r="M263" s="1">
        <f t="shared" si="117"/>
        <v>600</v>
      </c>
      <c r="N263" s="1" t="str">
        <f t="shared" si="118"/>
        <v/>
      </c>
      <c r="O263" s="1" t="str">
        <f t="shared" si="119"/>
        <v/>
      </c>
      <c r="P263" s="1" t="str">
        <f t="shared" si="120"/>
        <v>"ConditionType":10</v>
      </c>
      <c r="Q263" s="1" t="str">
        <f t="shared" si="121"/>
        <v>"Param":[600]</v>
      </c>
      <c r="R263" s="1" t="str">
        <f t="shared" si="122"/>
        <v>{"ConditionType":10,"Param":[600]}</v>
      </c>
    </row>
    <row r="264" spans="4:18" x14ac:dyDescent="0.15">
      <c r="D264" s="5">
        <f t="shared" si="116"/>
        <v>100007</v>
      </c>
      <c r="E264" s="5" t="s">
        <v>144</v>
      </c>
      <c r="F264" s="5">
        <f t="shared" si="123"/>
        <v>700</v>
      </c>
      <c r="G264" s="5"/>
      <c r="H264" s="5"/>
      <c r="J264" s="1" t="s">
        <v>138</v>
      </c>
      <c r="K264" s="1">
        <f>_xlfn.XLOOKUP(E264,备注!E:E,备注!D:D)</f>
        <v>10</v>
      </c>
      <c r="L264" s="1" t="s">
        <v>139</v>
      </c>
      <c r="M264" s="1">
        <f t="shared" si="117"/>
        <v>700</v>
      </c>
      <c r="N264" s="1" t="str">
        <f t="shared" si="118"/>
        <v/>
      </c>
      <c r="O264" s="1" t="str">
        <f t="shared" si="119"/>
        <v/>
      </c>
      <c r="P264" s="1" t="str">
        <f t="shared" si="120"/>
        <v>"ConditionType":10</v>
      </c>
      <c r="Q264" s="1" t="str">
        <f t="shared" si="121"/>
        <v>"Param":[700]</v>
      </c>
      <c r="R264" s="1" t="str">
        <f t="shared" si="122"/>
        <v>{"ConditionType":10,"Param":[700]}</v>
      </c>
    </row>
    <row r="265" spans="4:18" x14ac:dyDescent="0.15">
      <c r="D265" s="5">
        <f t="shared" si="116"/>
        <v>100008</v>
      </c>
      <c r="E265" s="5" t="s">
        <v>144</v>
      </c>
      <c r="F265" s="5">
        <f t="shared" si="123"/>
        <v>800</v>
      </c>
      <c r="G265" s="5"/>
      <c r="H265" s="5"/>
      <c r="J265" s="1" t="s">
        <v>138</v>
      </c>
      <c r="K265" s="1">
        <f>_xlfn.XLOOKUP(E265,备注!E:E,备注!D:D)</f>
        <v>10</v>
      </c>
      <c r="L265" s="1" t="s">
        <v>139</v>
      </c>
      <c r="M265" s="1">
        <f t="shared" si="117"/>
        <v>800</v>
      </c>
      <c r="N265" s="1" t="str">
        <f t="shared" si="118"/>
        <v/>
      </c>
      <c r="O265" s="1" t="str">
        <f t="shared" si="119"/>
        <v/>
      </c>
      <c r="P265" s="1" t="str">
        <f t="shared" si="120"/>
        <v>"ConditionType":10</v>
      </c>
      <c r="Q265" s="1" t="str">
        <f t="shared" si="121"/>
        <v>"Param":[800]</v>
      </c>
      <c r="R265" s="1" t="str">
        <f t="shared" si="122"/>
        <v>{"ConditionType":10,"Param":[800]}</v>
      </c>
    </row>
    <row r="266" spans="4:18" x14ac:dyDescent="0.15">
      <c r="D266" s="5">
        <f t="shared" ref="D266:D267" si="124">IF(K266=K265,D265+1,K266*10000+1)</f>
        <v>100009</v>
      </c>
      <c r="E266" s="5" t="s">
        <v>144</v>
      </c>
      <c r="F266" s="5">
        <f t="shared" si="123"/>
        <v>900</v>
      </c>
      <c r="G266" s="5"/>
      <c r="H266" s="5"/>
      <c r="J266" s="1" t="s">
        <v>138</v>
      </c>
      <c r="K266" s="1">
        <f>_xlfn.XLOOKUP(E266,备注!E:E,备注!D:D)</f>
        <v>10</v>
      </c>
      <c r="L266" s="1" t="s">
        <v>139</v>
      </c>
      <c r="M266" s="1">
        <f t="shared" ref="M266:M267" si="125">F266</f>
        <v>900</v>
      </c>
      <c r="N266" s="1" t="str">
        <f t="shared" ref="N266:N267" si="126">IF(G266="","",G266)</f>
        <v/>
      </c>
      <c r="O266" s="1" t="str">
        <f t="shared" ref="O266:O267" si="127">IF(H266="","",H266)</f>
        <v/>
      </c>
      <c r="P266" s="1" t="str">
        <f t="shared" ref="P266:P267" si="128">IF(K266="","",$B$2&amp;J266&amp;$B$2&amp;$B$1&amp;K266)</f>
        <v>"ConditionType":10</v>
      </c>
      <c r="Q266" s="1" t="str">
        <f t="shared" ref="Q266:Q267" si="129">$B$2&amp;L266&amp;$B$2&amp;$B$1&amp;$A$1&amp;_xlfn.TEXTJOIN($C$1,1,M266:O266)&amp;$A$2</f>
        <v>"Param":[900]</v>
      </c>
      <c r="R266" s="1" t="str">
        <f t="shared" ref="R266:R267" si="130">$A$3&amp;_xlfn.TEXTJOIN($C$1,1,P266:Q266)&amp;$A$4</f>
        <v>{"ConditionType":10,"Param":[900]}</v>
      </c>
    </row>
    <row r="267" spans="4:18" x14ac:dyDescent="0.15">
      <c r="D267" s="5">
        <f t="shared" si="124"/>
        <v>100010</v>
      </c>
      <c r="E267" s="5" t="s">
        <v>144</v>
      </c>
      <c r="F267" s="5">
        <f t="shared" si="123"/>
        <v>1000</v>
      </c>
      <c r="G267" s="5"/>
      <c r="H267" s="5"/>
      <c r="J267" s="1" t="s">
        <v>138</v>
      </c>
      <c r="K267" s="1">
        <f>_xlfn.XLOOKUP(E267,备注!E:E,备注!D:D)</f>
        <v>10</v>
      </c>
      <c r="L267" s="1" t="s">
        <v>139</v>
      </c>
      <c r="M267" s="1">
        <f t="shared" si="125"/>
        <v>1000</v>
      </c>
      <c r="N267" s="1" t="str">
        <f t="shared" si="126"/>
        <v/>
      </c>
      <c r="O267" s="1" t="str">
        <f t="shared" si="127"/>
        <v/>
      </c>
      <c r="P267" s="1" t="str">
        <f t="shared" si="128"/>
        <v>"ConditionType":10</v>
      </c>
      <c r="Q267" s="1" t="str">
        <f t="shared" si="129"/>
        <v>"Param":[1000]</v>
      </c>
      <c r="R267" s="1" t="str">
        <f t="shared" si="130"/>
        <v>{"ConditionType":10,"Param":[1000]}</v>
      </c>
    </row>
    <row r="268" spans="4:18" x14ac:dyDescent="0.15">
      <c r="D268" s="5"/>
      <c r="E268" s="5"/>
      <c r="F268" s="5"/>
      <c r="G268" s="5"/>
      <c r="H268" s="5"/>
      <c r="J268" s="1"/>
      <c r="K268" s="1"/>
      <c r="L268" s="1"/>
      <c r="M268" s="1"/>
      <c r="N268" s="1"/>
      <c r="O268" s="1"/>
      <c r="P268" s="1"/>
      <c r="Q268" s="1"/>
      <c r="R268" s="1"/>
    </row>
    <row r="269" spans="4:18" x14ac:dyDescent="0.15">
      <c r="D269" s="5"/>
      <c r="E269" s="5"/>
      <c r="F269" s="5"/>
      <c r="G269" s="5"/>
      <c r="H269" s="5"/>
      <c r="J269" s="1"/>
      <c r="K269" s="1"/>
      <c r="L269" s="1"/>
      <c r="M269" s="1"/>
      <c r="N269" s="1"/>
      <c r="O269" s="1"/>
      <c r="P269" s="1"/>
      <c r="Q269" s="1"/>
      <c r="R269" s="1"/>
    </row>
    <row r="270" spans="4:18" x14ac:dyDescent="0.15">
      <c r="D270" s="5"/>
      <c r="E270" s="5"/>
      <c r="F270" s="5"/>
      <c r="G270" s="5"/>
      <c r="H270" s="5"/>
      <c r="J270" s="1"/>
      <c r="K270" s="1"/>
      <c r="L270" s="1"/>
      <c r="M270" s="1"/>
      <c r="N270" s="1"/>
      <c r="O270" s="1"/>
      <c r="P270" s="1"/>
      <c r="Q270" s="1"/>
      <c r="R270" s="1"/>
    </row>
    <row r="271" spans="4:18" x14ac:dyDescent="0.15">
      <c r="D271" s="5"/>
      <c r="E271" s="5"/>
      <c r="F271" s="5"/>
      <c r="G271" s="5"/>
      <c r="H271" s="5"/>
      <c r="J271" s="1"/>
      <c r="K271" s="1"/>
      <c r="L271" s="1"/>
      <c r="M271" s="1"/>
      <c r="N271" s="1"/>
      <c r="O271" s="1"/>
      <c r="P271" s="1"/>
      <c r="Q271" s="1"/>
      <c r="R271" s="1"/>
    </row>
    <row r="272" spans="4:18" x14ac:dyDescent="0.15">
      <c r="D272" s="5"/>
      <c r="E272" s="5"/>
      <c r="F272" s="5"/>
      <c r="G272" s="5"/>
      <c r="H272" s="5"/>
      <c r="J272" s="1"/>
      <c r="K272" s="1"/>
      <c r="L272" s="1"/>
      <c r="M272" s="1"/>
      <c r="N272" s="1"/>
      <c r="O272" s="1"/>
      <c r="P272" s="1"/>
      <c r="Q272" s="1"/>
      <c r="R272" s="1"/>
    </row>
    <row r="273" spans="4:18" x14ac:dyDescent="0.15">
      <c r="D273" s="5"/>
      <c r="E273" s="5"/>
      <c r="F273" s="5"/>
      <c r="G273" s="5"/>
      <c r="H273" s="5"/>
      <c r="J273" s="1"/>
      <c r="K273" s="1"/>
      <c r="L273" s="1"/>
      <c r="M273" s="1"/>
      <c r="N273" s="1"/>
      <c r="O273" s="1"/>
      <c r="P273" s="1"/>
      <c r="Q273" s="1"/>
      <c r="R273" s="1"/>
    </row>
    <row r="274" spans="4:18" x14ac:dyDescent="0.15">
      <c r="D274" s="5"/>
      <c r="E274" s="5"/>
      <c r="F274" s="5"/>
      <c r="G274" s="5"/>
      <c r="H274" s="5"/>
      <c r="J274" s="1"/>
      <c r="K274" s="1"/>
      <c r="L274" s="1"/>
      <c r="M274" s="1"/>
      <c r="N274" s="1"/>
      <c r="O274" s="1"/>
      <c r="P274" s="1"/>
      <c r="Q274" s="1"/>
      <c r="R274" s="1"/>
    </row>
    <row r="275" spans="4:18" x14ac:dyDescent="0.15">
      <c r="D275" s="5"/>
      <c r="E275" s="5"/>
      <c r="F275" s="5"/>
      <c r="G275" s="5"/>
      <c r="H275" s="5"/>
      <c r="J275" s="1"/>
      <c r="K275" s="1"/>
      <c r="L275" s="1"/>
      <c r="M275" s="1"/>
      <c r="N275" s="1"/>
      <c r="O275" s="1"/>
      <c r="P275" s="1"/>
      <c r="Q275" s="1"/>
      <c r="R275" s="1"/>
    </row>
    <row r="276" spans="4:18" x14ac:dyDescent="0.15">
      <c r="D276" s="5"/>
      <c r="E276" s="5"/>
      <c r="F276" s="5"/>
      <c r="G276" s="5"/>
      <c r="H276" s="5"/>
      <c r="J276" s="1"/>
      <c r="K276" s="1"/>
      <c r="L276" s="1"/>
      <c r="M276" s="1"/>
      <c r="N276" s="1"/>
      <c r="O276" s="1"/>
      <c r="P276" s="1"/>
      <c r="Q276" s="1"/>
      <c r="R276" s="1"/>
    </row>
    <row r="277" spans="4:18" x14ac:dyDescent="0.15">
      <c r="D277" s="5"/>
      <c r="E277" s="5"/>
      <c r="F277" s="5"/>
      <c r="G277" s="5"/>
      <c r="H277" s="5"/>
      <c r="J277" s="1"/>
      <c r="K277" s="1"/>
      <c r="L277" s="1"/>
      <c r="M277" s="1"/>
      <c r="N277" s="1"/>
      <c r="O277" s="1"/>
      <c r="P277" s="1"/>
      <c r="Q277" s="1"/>
      <c r="R277" s="1"/>
    </row>
    <row r="278" spans="4:18" x14ac:dyDescent="0.15">
      <c r="D278" s="5"/>
      <c r="E278" s="5"/>
      <c r="F278" s="5"/>
      <c r="G278" s="5"/>
      <c r="H278" s="5"/>
      <c r="J278" s="1"/>
      <c r="K278" s="1"/>
      <c r="L278" s="1"/>
      <c r="M278" s="1"/>
      <c r="N278" s="1"/>
      <c r="O278" s="1"/>
      <c r="P278" s="1"/>
      <c r="Q278" s="1"/>
      <c r="R278" s="1"/>
    </row>
    <row r="279" spans="4:18" x14ac:dyDescent="0.15">
      <c r="D279" s="5"/>
      <c r="E279" s="5"/>
      <c r="F279" s="5"/>
      <c r="G279" s="5"/>
      <c r="H279" s="5"/>
      <c r="J279" s="1"/>
      <c r="K279" s="1"/>
      <c r="L279" s="1"/>
      <c r="M279" s="1"/>
      <c r="N279" s="1"/>
      <c r="O279" s="1"/>
      <c r="P279" s="1"/>
      <c r="Q279" s="1"/>
      <c r="R279" s="1"/>
    </row>
    <row r="280" spans="4:18" x14ac:dyDescent="0.15">
      <c r="D280" s="5"/>
      <c r="E280" s="5"/>
      <c r="F280" s="5"/>
      <c r="G280" s="5"/>
      <c r="H280" s="5"/>
      <c r="J280" s="1"/>
      <c r="K280" s="1"/>
      <c r="L280" s="1"/>
      <c r="M280" s="1"/>
      <c r="N280" s="1"/>
      <c r="O280" s="1"/>
      <c r="P280" s="1"/>
      <c r="Q280" s="1"/>
      <c r="R280" s="1"/>
    </row>
    <row r="281" spans="4:18" x14ac:dyDescent="0.15">
      <c r="D281" s="5"/>
      <c r="E281" s="5"/>
      <c r="F281" s="5"/>
      <c r="G281" s="5"/>
      <c r="H281" s="5"/>
      <c r="J281" s="1"/>
      <c r="K281" s="1"/>
      <c r="L281" s="1"/>
      <c r="M281" s="1"/>
      <c r="N281" s="1"/>
      <c r="O281" s="1"/>
      <c r="P281" s="1"/>
      <c r="Q281" s="1"/>
      <c r="R281" s="1"/>
    </row>
    <row r="282" spans="4:18" x14ac:dyDescent="0.15">
      <c r="D282" s="5"/>
      <c r="E282" s="5"/>
      <c r="F282" s="5"/>
      <c r="G282" s="5"/>
      <c r="H282" s="5"/>
      <c r="J282" s="1"/>
      <c r="K282" s="1"/>
      <c r="L282" s="1"/>
      <c r="M282" s="1"/>
      <c r="N282" s="1"/>
      <c r="O282" s="1"/>
      <c r="P282" s="1"/>
      <c r="Q282" s="1"/>
      <c r="R282" s="1"/>
    </row>
    <row r="285" spans="4:18" x14ac:dyDescent="0.15">
      <c r="D285" s="4" t="s">
        <v>25</v>
      </c>
      <c r="E285" s="4" t="s">
        <v>26</v>
      </c>
      <c r="F285" s="4" t="s">
        <v>29</v>
      </c>
      <c r="G285" s="4" t="s">
        <v>140</v>
      </c>
      <c r="H285" s="4" t="s">
        <v>141</v>
      </c>
      <c r="I285" s="1"/>
      <c r="J285" s="1"/>
      <c r="K285" s="1"/>
      <c r="L285" s="1"/>
      <c r="M285" s="1">
        <v>1</v>
      </c>
      <c r="N285" s="1">
        <v>2</v>
      </c>
      <c r="O285" s="1">
        <v>3</v>
      </c>
      <c r="P285" s="1"/>
      <c r="Q285" s="1"/>
      <c r="R285" s="1"/>
    </row>
    <row r="286" spans="4:18" x14ac:dyDescent="0.15">
      <c r="D286" s="5">
        <f>IF(K286=K285,D285+1,K286*10000+1)</f>
        <v>280001</v>
      </c>
      <c r="E286" s="5" t="s">
        <v>61</v>
      </c>
      <c r="F286" s="5">
        <v>20</v>
      </c>
      <c r="G286" s="5">
        <v>4</v>
      </c>
      <c r="H286" s="5"/>
      <c r="I286" s="1"/>
      <c r="J286" s="1" t="s">
        <v>138</v>
      </c>
      <c r="K286" s="1">
        <f>_xlfn.XLOOKUP(E286,备注!E:E,备注!D:D)</f>
        <v>28</v>
      </c>
      <c r="L286" s="1" t="s">
        <v>139</v>
      </c>
      <c r="M286" s="1">
        <f>F286</f>
        <v>20</v>
      </c>
      <c r="N286" s="1">
        <f>IF(G286="","",G286)</f>
        <v>4</v>
      </c>
      <c r="O286" s="1" t="str">
        <f>IF(H286="","",H286)</f>
        <v/>
      </c>
      <c r="P286" s="1" t="str">
        <f>IF(K286="","",$B$2&amp;J286&amp;$B$2&amp;$B$1&amp;K286)</f>
        <v>"ConditionType":28</v>
      </c>
      <c r="Q286" s="1" t="str">
        <f>$B$2&amp;L286&amp;$B$2&amp;$B$1&amp;$A$1&amp;_xlfn.TEXTJOIN($C$1,1,M286:O286)&amp;$A$2</f>
        <v>"Param":[20,4]</v>
      </c>
      <c r="R286" s="1" t="str">
        <f>$A$3&amp;_xlfn.TEXTJOIN($C$1,1,P286:Q286)&amp;$A$4</f>
        <v>{"ConditionType":28,"Param":[20,4]}</v>
      </c>
    </row>
    <row r="287" spans="4:18" x14ac:dyDescent="0.15">
      <c r="D287" s="5">
        <f t="shared" ref="D287:D295" si="131">IF(K287=K286,D286+1,K287*10000+1)</f>
        <v>280002</v>
      </c>
      <c r="E287" s="5" t="s">
        <v>61</v>
      </c>
      <c r="F287" s="5">
        <f>F286+40</f>
        <v>60</v>
      </c>
      <c r="G287" s="5">
        <v>4</v>
      </c>
      <c r="H287" s="5"/>
      <c r="J287" s="1" t="s">
        <v>138</v>
      </c>
      <c r="K287" s="1">
        <f>_xlfn.XLOOKUP(E287,备注!E:E,备注!D:D)</f>
        <v>28</v>
      </c>
      <c r="L287" s="1" t="s">
        <v>139</v>
      </c>
      <c r="M287" s="1">
        <f t="shared" ref="M287:M295" si="132">F287</f>
        <v>60</v>
      </c>
      <c r="N287" s="1">
        <f t="shared" ref="N287:N295" si="133">IF(G287="","",G287)</f>
        <v>4</v>
      </c>
      <c r="O287" s="1" t="str">
        <f t="shared" ref="O287:O295" si="134">IF(H287="","",H287)</f>
        <v/>
      </c>
      <c r="P287" s="1" t="str">
        <f t="shared" ref="P287:P295" si="135">IF(K287="","",$B$2&amp;J287&amp;$B$2&amp;$B$1&amp;K287)</f>
        <v>"ConditionType":28</v>
      </c>
      <c r="Q287" s="1" t="str">
        <f t="shared" ref="Q287:Q295" si="136">$B$2&amp;L287&amp;$B$2&amp;$B$1&amp;$A$1&amp;_xlfn.TEXTJOIN($C$1,1,M287:O287)&amp;$A$2</f>
        <v>"Param":[60,4]</v>
      </c>
      <c r="R287" s="1" t="str">
        <f t="shared" ref="R287:R295" si="137">$A$3&amp;_xlfn.TEXTJOIN($C$1,1,P287:Q287)&amp;$A$4</f>
        <v>{"ConditionType":28,"Param":[60,4]}</v>
      </c>
    </row>
    <row r="288" spans="4:18" x14ac:dyDescent="0.15">
      <c r="D288" s="5">
        <f t="shared" si="131"/>
        <v>280003</v>
      </c>
      <c r="E288" s="5" t="s">
        <v>61</v>
      </c>
      <c r="F288" s="5">
        <f t="shared" ref="F288:F310" si="138">F287+40</f>
        <v>100</v>
      </c>
      <c r="G288" s="5">
        <v>4</v>
      </c>
      <c r="H288" s="5"/>
      <c r="J288" s="1" t="s">
        <v>138</v>
      </c>
      <c r="K288" s="1">
        <f>_xlfn.XLOOKUP(E288,备注!E:E,备注!D:D)</f>
        <v>28</v>
      </c>
      <c r="L288" s="1" t="s">
        <v>139</v>
      </c>
      <c r="M288" s="1">
        <f t="shared" si="132"/>
        <v>100</v>
      </c>
      <c r="N288" s="1">
        <f t="shared" si="133"/>
        <v>4</v>
      </c>
      <c r="O288" s="1" t="str">
        <f t="shared" si="134"/>
        <v/>
      </c>
      <c r="P288" s="1" t="str">
        <f t="shared" si="135"/>
        <v>"ConditionType":28</v>
      </c>
      <c r="Q288" s="1" t="str">
        <f t="shared" si="136"/>
        <v>"Param":[100,4]</v>
      </c>
      <c r="R288" s="1" t="str">
        <f t="shared" si="137"/>
        <v>{"ConditionType":28,"Param":[100,4]}</v>
      </c>
    </row>
    <row r="289" spans="4:18" x14ac:dyDescent="0.15">
      <c r="D289" s="5">
        <f t="shared" si="131"/>
        <v>280004</v>
      </c>
      <c r="E289" s="5" t="s">
        <v>61</v>
      </c>
      <c r="F289" s="5">
        <f t="shared" si="138"/>
        <v>140</v>
      </c>
      <c r="G289" s="5">
        <v>4</v>
      </c>
      <c r="H289" s="5"/>
      <c r="J289" s="1" t="s">
        <v>138</v>
      </c>
      <c r="K289" s="1">
        <f>_xlfn.XLOOKUP(E289,备注!E:E,备注!D:D)</f>
        <v>28</v>
      </c>
      <c r="L289" s="1" t="s">
        <v>139</v>
      </c>
      <c r="M289" s="1">
        <f t="shared" si="132"/>
        <v>140</v>
      </c>
      <c r="N289" s="1">
        <f t="shared" si="133"/>
        <v>4</v>
      </c>
      <c r="O289" s="1" t="str">
        <f t="shared" si="134"/>
        <v/>
      </c>
      <c r="P289" s="1" t="str">
        <f t="shared" si="135"/>
        <v>"ConditionType":28</v>
      </c>
      <c r="Q289" s="1" t="str">
        <f t="shared" si="136"/>
        <v>"Param":[140,4]</v>
      </c>
      <c r="R289" s="1" t="str">
        <f t="shared" si="137"/>
        <v>{"ConditionType":28,"Param":[140,4]}</v>
      </c>
    </row>
    <row r="290" spans="4:18" x14ac:dyDescent="0.15">
      <c r="D290" s="5">
        <f t="shared" si="131"/>
        <v>280005</v>
      </c>
      <c r="E290" s="5" t="s">
        <v>61</v>
      </c>
      <c r="F290" s="5">
        <f t="shared" si="138"/>
        <v>180</v>
      </c>
      <c r="G290" s="5">
        <v>4</v>
      </c>
      <c r="H290" s="5"/>
      <c r="J290" s="1" t="s">
        <v>138</v>
      </c>
      <c r="K290" s="1">
        <f>_xlfn.XLOOKUP(E290,备注!E:E,备注!D:D)</f>
        <v>28</v>
      </c>
      <c r="L290" s="1" t="s">
        <v>139</v>
      </c>
      <c r="M290" s="1">
        <f t="shared" si="132"/>
        <v>180</v>
      </c>
      <c r="N290" s="1">
        <f t="shared" si="133"/>
        <v>4</v>
      </c>
      <c r="O290" s="1" t="str">
        <f t="shared" si="134"/>
        <v/>
      </c>
      <c r="P290" s="1" t="str">
        <f t="shared" si="135"/>
        <v>"ConditionType":28</v>
      </c>
      <c r="Q290" s="1" t="str">
        <f t="shared" si="136"/>
        <v>"Param":[180,4]</v>
      </c>
      <c r="R290" s="1" t="str">
        <f t="shared" si="137"/>
        <v>{"ConditionType":28,"Param":[180,4]}</v>
      </c>
    </row>
    <row r="291" spans="4:18" x14ac:dyDescent="0.15">
      <c r="D291" s="5">
        <f t="shared" si="131"/>
        <v>280006</v>
      </c>
      <c r="E291" s="5" t="s">
        <v>61</v>
      </c>
      <c r="F291" s="5">
        <f t="shared" si="138"/>
        <v>220</v>
      </c>
      <c r="G291" s="5">
        <v>4</v>
      </c>
      <c r="H291" s="5"/>
      <c r="J291" s="1" t="s">
        <v>138</v>
      </c>
      <c r="K291" s="1">
        <f>_xlfn.XLOOKUP(E291,备注!E:E,备注!D:D)</f>
        <v>28</v>
      </c>
      <c r="L291" s="1" t="s">
        <v>139</v>
      </c>
      <c r="M291" s="1">
        <f t="shared" si="132"/>
        <v>220</v>
      </c>
      <c r="N291" s="1">
        <f t="shared" si="133"/>
        <v>4</v>
      </c>
      <c r="O291" s="1" t="str">
        <f t="shared" si="134"/>
        <v/>
      </c>
      <c r="P291" s="1" t="str">
        <f t="shared" si="135"/>
        <v>"ConditionType":28</v>
      </c>
      <c r="Q291" s="1" t="str">
        <f t="shared" si="136"/>
        <v>"Param":[220,4]</v>
      </c>
      <c r="R291" s="1" t="str">
        <f t="shared" si="137"/>
        <v>{"ConditionType":28,"Param":[220,4]}</v>
      </c>
    </row>
    <row r="292" spans="4:18" x14ac:dyDescent="0.15">
      <c r="D292" s="5">
        <f t="shared" si="131"/>
        <v>280007</v>
      </c>
      <c r="E292" s="5" t="s">
        <v>61</v>
      </c>
      <c r="F292" s="5">
        <f t="shared" si="138"/>
        <v>260</v>
      </c>
      <c r="G292" s="5">
        <v>4</v>
      </c>
      <c r="H292" s="5"/>
      <c r="J292" s="1" t="s">
        <v>138</v>
      </c>
      <c r="K292" s="1">
        <f>_xlfn.XLOOKUP(E292,备注!E:E,备注!D:D)</f>
        <v>28</v>
      </c>
      <c r="L292" s="1" t="s">
        <v>139</v>
      </c>
      <c r="M292" s="1">
        <f t="shared" si="132"/>
        <v>260</v>
      </c>
      <c r="N292" s="1">
        <f t="shared" si="133"/>
        <v>4</v>
      </c>
      <c r="O292" s="1" t="str">
        <f t="shared" si="134"/>
        <v/>
      </c>
      <c r="P292" s="1" t="str">
        <f t="shared" si="135"/>
        <v>"ConditionType":28</v>
      </c>
      <c r="Q292" s="1" t="str">
        <f t="shared" si="136"/>
        <v>"Param":[260,4]</v>
      </c>
      <c r="R292" s="1" t="str">
        <f t="shared" si="137"/>
        <v>{"ConditionType":28,"Param":[260,4]}</v>
      </c>
    </row>
    <row r="293" spans="4:18" x14ac:dyDescent="0.15">
      <c r="D293" s="5">
        <f t="shared" si="131"/>
        <v>280008</v>
      </c>
      <c r="E293" s="5" t="s">
        <v>61</v>
      </c>
      <c r="F293" s="5">
        <f t="shared" si="138"/>
        <v>300</v>
      </c>
      <c r="G293" s="5">
        <v>4</v>
      </c>
      <c r="H293" s="5"/>
      <c r="J293" s="1" t="s">
        <v>138</v>
      </c>
      <c r="K293" s="1">
        <f>_xlfn.XLOOKUP(E293,备注!E:E,备注!D:D)</f>
        <v>28</v>
      </c>
      <c r="L293" s="1" t="s">
        <v>139</v>
      </c>
      <c r="M293" s="1">
        <f t="shared" si="132"/>
        <v>300</v>
      </c>
      <c r="N293" s="1">
        <f t="shared" si="133"/>
        <v>4</v>
      </c>
      <c r="O293" s="1" t="str">
        <f t="shared" si="134"/>
        <v/>
      </c>
      <c r="P293" s="1" t="str">
        <f t="shared" si="135"/>
        <v>"ConditionType":28</v>
      </c>
      <c r="Q293" s="1" t="str">
        <f t="shared" si="136"/>
        <v>"Param":[300,4]</v>
      </c>
      <c r="R293" s="1" t="str">
        <f t="shared" si="137"/>
        <v>{"ConditionType":28,"Param":[300,4]}</v>
      </c>
    </row>
    <row r="294" spans="4:18" x14ac:dyDescent="0.15">
      <c r="D294" s="5">
        <f t="shared" si="131"/>
        <v>280009</v>
      </c>
      <c r="E294" s="5" t="s">
        <v>61</v>
      </c>
      <c r="F294" s="5">
        <f t="shared" si="138"/>
        <v>340</v>
      </c>
      <c r="G294" s="5">
        <v>4</v>
      </c>
      <c r="H294" s="5"/>
      <c r="J294" s="1" t="s">
        <v>138</v>
      </c>
      <c r="K294" s="1">
        <f>_xlfn.XLOOKUP(E294,备注!E:E,备注!D:D)</f>
        <v>28</v>
      </c>
      <c r="L294" s="1" t="s">
        <v>139</v>
      </c>
      <c r="M294" s="1">
        <f t="shared" si="132"/>
        <v>340</v>
      </c>
      <c r="N294" s="1">
        <f t="shared" si="133"/>
        <v>4</v>
      </c>
      <c r="O294" s="1" t="str">
        <f t="shared" si="134"/>
        <v/>
      </c>
      <c r="P294" s="1" t="str">
        <f t="shared" si="135"/>
        <v>"ConditionType":28</v>
      </c>
      <c r="Q294" s="1" t="str">
        <f t="shared" si="136"/>
        <v>"Param":[340,4]</v>
      </c>
      <c r="R294" s="1" t="str">
        <f t="shared" si="137"/>
        <v>{"ConditionType":28,"Param":[340,4]}</v>
      </c>
    </row>
    <row r="295" spans="4:18" x14ac:dyDescent="0.15">
      <c r="D295" s="5">
        <f t="shared" si="131"/>
        <v>280010</v>
      </c>
      <c r="E295" s="5" t="s">
        <v>61</v>
      </c>
      <c r="F295" s="5">
        <f t="shared" si="138"/>
        <v>380</v>
      </c>
      <c r="G295" s="5">
        <v>4</v>
      </c>
      <c r="H295" s="5"/>
      <c r="J295" s="1" t="s">
        <v>138</v>
      </c>
      <c r="K295" s="1">
        <f>_xlfn.XLOOKUP(E295,备注!E:E,备注!D:D)</f>
        <v>28</v>
      </c>
      <c r="L295" s="1" t="s">
        <v>139</v>
      </c>
      <c r="M295" s="1">
        <f t="shared" si="132"/>
        <v>380</v>
      </c>
      <c r="N295" s="1">
        <f t="shared" si="133"/>
        <v>4</v>
      </c>
      <c r="O295" s="1" t="str">
        <f t="shared" si="134"/>
        <v/>
      </c>
      <c r="P295" s="1" t="str">
        <f t="shared" si="135"/>
        <v>"ConditionType":28</v>
      </c>
      <c r="Q295" s="1" t="str">
        <f t="shared" si="136"/>
        <v>"Param":[380,4]</v>
      </c>
      <c r="R295" s="1" t="str">
        <f t="shared" si="137"/>
        <v>{"ConditionType":28,"Param":[380,4]}</v>
      </c>
    </row>
    <row r="296" spans="4:18" x14ac:dyDescent="0.15">
      <c r="D296" s="5">
        <f t="shared" ref="D296:D310" si="139">IF(K296=K295,D295+1,K296*10000+1)</f>
        <v>280011</v>
      </c>
      <c r="E296" s="5" t="s">
        <v>61</v>
      </c>
      <c r="F296" s="5">
        <f t="shared" si="138"/>
        <v>420</v>
      </c>
      <c r="G296" s="5">
        <v>4</v>
      </c>
      <c r="H296" s="5"/>
      <c r="J296" s="1" t="s">
        <v>138</v>
      </c>
      <c r="K296" s="1">
        <f>_xlfn.XLOOKUP(E296,备注!E:E,备注!D:D)</f>
        <v>28</v>
      </c>
      <c r="L296" s="1" t="s">
        <v>139</v>
      </c>
      <c r="M296" s="1">
        <f t="shared" ref="M296:M310" si="140">F296</f>
        <v>420</v>
      </c>
      <c r="N296" s="1">
        <f t="shared" ref="N296:N310" si="141">IF(G296="","",G296)</f>
        <v>4</v>
      </c>
      <c r="O296" s="1" t="str">
        <f t="shared" ref="O296:O310" si="142">IF(H296="","",H296)</f>
        <v/>
      </c>
      <c r="P296" s="1" t="str">
        <f t="shared" ref="P296:P310" si="143">IF(K296="","",$B$2&amp;J296&amp;$B$2&amp;$B$1&amp;K296)</f>
        <v>"ConditionType":28</v>
      </c>
      <c r="Q296" s="1" t="str">
        <f t="shared" ref="Q296:Q310" si="144">$B$2&amp;L296&amp;$B$2&amp;$B$1&amp;$A$1&amp;_xlfn.TEXTJOIN($C$1,1,M296:O296)&amp;$A$2</f>
        <v>"Param":[420,4]</v>
      </c>
      <c r="R296" s="1" t="str">
        <f t="shared" ref="R296:R310" si="145">$A$3&amp;_xlfn.TEXTJOIN($C$1,1,P296:Q296)&amp;$A$4</f>
        <v>{"ConditionType":28,"Param":[420,4]}</v>
      </c>
    </row>
    <row r="297" spans="4:18" x14ac:dyDescent="0.15">
      <c r="D297" s="5">
        <f t="shared" si="139"/>
        <v>280012</v>
      </c>
      <c r="E297" s="5" t="s">
        <v>61</v>
      </c>
      <c r="F297" s="5">
        <f t="shared" si="138"/>
        <v>460</v>
      </c>
      <c r="G297" s="5">
        <v>4</v>
      </c>
      <c r="H297" s="5"/>
      <c r="J297" s="1" t="s">
        <v>138</v>
      </c>
      <c r="K297" s="1">
        <f>_xlfn.XLOOKUP(E297,备注!E:E,备注!D:D)</f>
        <v>28</v>
      </c>
      <c r="L297" s="1" t="s">
        <v>139</v>
      </c>
      <c r="M297" s="1">
        <f t="shared" si="140"/>
        <v>460</v>
      </c>
      <c r="N297" s="1">
        <f t="shared" si="141"/>
        <v>4</v>
      </c>
      <c r="O297" s="1" t="str">
        <f t="shared" si="142"/>
        <v/>
      </c>
      <c r="P297" s="1" t="str">
        <f t="shared" si="143"/>
        <v>"ConditionType":28</v>
      </c>
      <c r="Q297" s="1" t="str">
        <f t="shared" si="144"/>
        <v>"Param":[460,4]</v>
      </c>
      <c r="R297" s="1" t="str">
        <f t="shared" si="145"/>
        <v>{"ConditionType":28,"Param":[460,4]}</v>
      </c>
    </row>
    <row r="298" spans="4:18" x14ac:dyDescent="0.15">
      <c r="D298" s="5">
        <f t="shared" si="139"/>
        <v>280013</v>
      </c>
      <c r="E298" s="5" t="s">
        <v>61</v>
      </c>
      <c r="F298" s="5">
        <f t="shared" si="138"/>
        <v>500</v>
      </c>
      <c r="G298" s="5">
        <v>4</v>
      </c>
      <c r="H298" s="5"/>
      <c r="J298" s="1" t="s">
        <v>138</v>
      </c>
      <c r="K298" s="1">
        <f>_xlfn.XLOOKUP(E298,备注!E:E,备注!D:D)</f>
        <v>28</v>
      </c>
      <c r="L298" s="1" t="s">
        <v>139</v>
      </c>
      <c r="M298" s="1">
        <f t="shared" si="140"/>
        <v>500</v>
      </c>
      <c r="N298" s="1">
        <f t="shared" si="141"/>
        <v>4</v>
      </c>
      <c r="O298" s="1" t="str">
        <f t="shared" si="142"/>
        <v/>
      </c>
      <c r="P298" s="1" t="str">
        <f t="shared" si="143"/>
        <v>"ConditionType":28</v>
      </c>
      <c r="Q298" s="1" t="str">
        <f t="shared" si="144"/>
        <v>"Param":[500,4]</v>
      </c>
      <c r="R298" s="1" t="str">
        <f t="shared" si="145"/>
        <v>{"ConditionType":28,"Param":[500,4]}</v>
      </c>
    </row>
    <row r="299" spans="4:18" x14ac:dyDescent="0.15">
      <c r="D299" s="5">
        <f t="shared" si="139"/>
        <v>280014</v>
      </c>
      <c r="E299" s="5" t="s">
        <v>61</v>
      </c>
      <c r="F299" s="5">
        <f t="shared" si="138"/>
        <v>540</v>
      </c>
      <c r="G299" s="5">
        <v>4</v>
      </c>
      <c r="H299" s="5"/>
      <c r="J299" s="1" t="s">
        <v>138</v>
      </c>
      <c r="K299" s="1">
        <f>_xlfn.XLOOKUP(E299,备注!E:E,备注!D:D)</f>
        <v>28</v>
      </c>
      <c r="L299" s="1" t="s">
        <v>139</v>
      </c>
      <c r="M299" s="1">
        <f t="shared" si="140"/>
        <v>540</v>
      </c>
      <c r="N299" s="1">
        <f t="shared" si="141"/>
        <v>4</v>
      </c>
      <c r="O299" s="1" t="str">
        <f t="shared" si="142"/>
        <v/>
      </c>
      <c r="P299" s="1" t="str">
        <f t="shared" si="143"/>
        <v>"ConditionType":28</v>
      </c>
      <c r="Q299" s="1" t="str">
        <f t="shared" si="144"/>
        <v>"Param":[540,4]</v>
      </c>
      <c r="R299" s="1" t="str">
        <f t="shared" si="145"/>
        <v>{"ConditionType":28,"Param":[540,4]}</v>
      </c>
    </row>
    <row r="300" spans="4:18" x14ac:dyDescent="0.15">
      <c r="D300" s="5">
        <f t="shared" si="139"/>
        <v>280015</v>
      </c>
      <c r="E300" s="5" t="s">
        <v>61</v>
      </c>
      <c r="F300" s="5">
        <f t="shared" si="138"/>
        <v>580</v>
      </c>
      <c r="G300" s="5">
        <v>4</v>
      </c>
      <c r="H300" s="5"/>
      <c r="J300" s="1" t="s">
        <v>138</v>
      </c>
      <c r="K300" s="1">
        <f>_xlfn.XLOOKUP(E300,备注!E:E,备注!D:D)</f>
        <v>28</v>
      </c>
      <c r="L300" s="1" t="s">
        <v>139</v>
      </c>
      <c r="M300" s="1">
        <f t="shared" si="140"/>
        <v>580</v>
      </c>
      <c r="N300" s="1">
        <f t="shared" si="141"/>
        <v>4</v>
      </c>
      <c r="O300" s="1" t="str">
        <f t="shared" si="142"/>
        <v/>
      </c>
      <c r="P300" s="1" t="str">
        <f t="shared" si="143"/>
        <v>"ConditionType":28</v>
      </c>
      <c r="Q300" s="1" t="str">
        <f t="shared" si="144"/>
        <v>"Param":[580,4]</v>
      </c>
      <c r="R300" s="1" t="str">
        <f t="shared" si="145"/>
        <v>{"ConditionType":28,"Param":[580,4]}</v>
      </c>
    </row>
    <row r="301" spans="4:18" x14ac:dyDescent="0.15">
      <c r="D301" s="5">
        <f t="shared" si="139"/>
        <v>280016</v>
      </c>
      <c r="E301" s="5" t="s">
        <v>61</v>
      </c>
      <c r="F301" s="5">
        <f t="shared" si="138"/>
        <v>620</v>
      </c>
      <c r="G301" s="5">
        <v>4</v>
      </c>
      <c r="H301" s="5"/>
      <c r="J301" s="1" t="s">
        <v>138</v>
      </c>
      <c r="K301" s="1">
        <f>_xlfn.XLOOKUP(E301,备注!E:E,备注!D:D)</f>
        <v>28</v>
      </c>
      <c r="L301" s="1" t="s">
        <v>139</v>
      </c>
      <c r="M301" s="1">
        <f t="shared" si="140"/>
        <v>620</v>
      </c>
      <c r="N301" s="1">
        <f t="shared" si="141"/>
        <v>4</v>
      </c>
      <c r="O301" s="1" t="str">
        <f t="shared" si="142"/>
        <v/>
      </c>
      <c r="P301" s="1" t="str">
        <f t="shared" si="143"/>
        <v>"ConditionType":28</v>
      </c>
      <c r="Q301" s="1" t="str">
        <f t="shared" si="144"/>
        <v>"Param":[620,4]</v>
      </c>
      <c r="R301" s="1" t="str">
        <f t="shared" si="145"/>
        <v>{"ConditionType":28,"Param":[620,4]}</v>
      </c>
    </row>
    <row r="302" spans="4:18" x14ac:dyDescent="0.15">
      <c r="D302" s="5">
        <f t="shared" si="139"/>
        <v>280017</v>
      </c>
      <c r="E302" s="5" t="s">
        <v>61</v>
      </c>
      <c r="F302" s="5">
        <f t="shared" si="138"/>
        <v>660</v>
      </c>
      <c r="G302" s="5">
        <v>4</v>
      </c>
      <c r="H302" s="5"/>
      <c r="J302" s="1" t="s">
        <v>138</v>
      </c>
      <c r="K302" s="1">
        <f>_xlfn.XLOOKUP(E302,备注!E:E,备注!D:D)</f>
        <v>28</v>
      </c>
      <c r="L302" s="1" t="s">
        <v>139</v>
      </c>
      <c r="M302" s="1">
        <f t="shared" si="140"/>
        <v>660</v>
      </c>
      <c r="N302" s="1">
        <f t="shared" si="141"/>
        <v>4</v>
      </c>
      <c r="O302" s="1" t="str">
        <f t="shared" si="142"/>
        <v/>
      </c>
      <c r="P302" s="1" t="str">
        <f t="shared" si="143"/>
        <v>"ConditionType":28</v>
      </c>
      <c r="Q302" s="1" t="str">
        <f t="shared" si="144"/>
        <v>"Param":[660,4]</v>
      </c>
      <c r="R302" s="1" t="str">
        <f t="shared" si="145"/>
        <v>{"ConditionType":28,"Param":[660,4]}</v>
      </c>
    </row>
    <row r="303" spans="4:18" x14ac:dyDescent="0.15">
      <c r="D303" s="5">
        <f t="shared" si="139"/>
        <v>280018</v>
      </c>
      <c r="E303" s="5" t="s">
        <v>61</v>
      </c>
      <c r="F303" s="5">
        <f t="shared" si="138"/>
        <v>700</v>
      </c>
      <c r="G303" s="5">
        <v>4</v>
      </c>
      <c r="H303" s="5"/>
      <c r="J303" s="1" t="s">
        <v>138</v>
      </c>
      <c r="K303" s="1">
        <f>_xlfn.XLOOKUP(E303,备注!E:E,备注!D:D)</f>
        <v>28</v>
      </c>
      <c r="L303" s="1" t="s">
        <v>139</v>
      </c>
      <c r="M303" s="1">
        <f t="shared" si="140"/>
        <v>700</v>
      </c>
      <c r="N303" s="1">
        <f t="shared" si="141"/>
        <v>4</v>
      </c>
      <c r="O303" s="1" t="str">
        <f t="shared" si="142"/>
        <v/>
      </c>
      <c r="P303" s="1" t="str">
        <f t="shared" si="143"/>
        <v>"ConditionType":28</v>
      </c>
      <c r="Q303" s="1" t="str">
        <f t="shared" si="144"/>
        <v>"Param":[700,4]</v>
      </c>
      <c r="R303" s="1" t="str">
        <f t="shared" si="145"/>
        <v>{"ConditionType":28,"Param":[700,4]}</v>
      </c>
    </row>
    <row r="304" spans="4:18" x14ac:dyDescent="0.15">
      <c r="D304" s="5">
        <f t="shared" si="139"/>
        <v>280019</v>
      </c>
      <c r="E304" s="5" t="s">
        <v>61</v>
      </c>
      <c r="F304" s="5">
        <f t="shared" si="138"/>
        <v>740</v>
      </c>
      <c r="G304" s="5">
        <v>4</v>
      </c>
      <c r="H304" s="5"/>
      <c r="J304" s="1" t="s">
        <v>138</v>
      </c>
      <c r="K304" s="1">
        <f>_xlfn.XLOOKUP(E304,备注!E:E,备注!D:D)</f>
        <v>28</v>
      </c>
      <c r="L304" s="1" t="s">
        <v>139</v>
      </c>
      <c r="M304" s="1">
        <f t="shared" si="140"/>
        <v>740</v>
      </c>
      <c r="N304" s="1">
        <f t="shared" si="141"/>
        <v>4</v>
      </c>
      <c r="O304" s="1" t="str">
        <f t="shared" si="142"/>
        <v/>
      </c>
      <c r="P304" s="1" t="str">
        <f t="shared" si="143"/>
        <v>"ConditionType":28</v>
      </c>
      <c r="Q304" s="1" t="str">
        <f t="shared" si="144"/>
        <v>"Param":[740,4]</v>
      </c>
      <c r="R304" s="1" t="str">
        <f t="shared" si="145"/>
        <v>{"ConditionType":28,"Param":[740,4]}</v>
      </c>
    </row>
    <row r="305" spans="4:18" x14ac:dyDescent="0.15">
      <c r="D305" s="5">
        <f t="shared" si="139"/>
        <v>280020</v>
      </c>
      <c r="E305" s="5" t="s">
        <v>61</v>
      </c>
      <c r="F305" s="5">
        <f t="shared" si="138"/>
        <v>780</v>
      </c>
      <c r="G305" s="5">
        <v>4</v>
      </c>
      <c r="H305" s="5"/>
      <c r="J305" s="1" t="s">
        <v>138</v>
      </c>
      <c r="K305" s="1">
        <f>_xlfn.XLOOKUP(E305,备注!E:E,备注!D:D)</f>
        <v>28</v>
      </c>
      <c r="L305" s="1" t="s">
        <v>139</v>
      </c>
      <c r="M305" s="1">
        <f t="shared" si="140"/>
        <v>780</v>
      </c>
      <c r="N305" s="1">
        <f t="shared" si="141"/>
        <v>4</v>
      </c>
      <c r="O305" s="1" t="str">
        <f t="shared" si="142"/>
        <v/>
      </c>
      <c r="P305" s="1" t="str">
        <f t="shared" si="143"/>
        <v>"ConditionType":28</v>
      </c>
      <c r="Q305" s="1" t="str">
        <f t="shared" si="144"/>
        <v>"Param":[780,4]</v>
      </c>
      <c r="R305" s="1" t="str">
        <f t="shared" si="145"/>
        <v>{"ConditionType":28,"Param":[780,4]}</v>
      </c>
    </row>
    <row r="306" spans="4:18" x14ac:dyDescent="0.15">
      <c r="D306" s="5">
        <f t="shared" si="139"/>
        <v>280021</v>
      </c>
      <c r="E306" s="5" t="s">
        <v>61</v>
      </c>
      <c r="F306" s="5">
        <f t="shared" si="138"/>
        <v>820</v>
      </c>
      <c r="G306" s="5">
        <v>4</v>
      </c>
      <c r="H306" s="5"/>
      <c r="J306" s="1" t="s">
        <v>138</v>
      </c>
      <c r="K306" s="1">
        <f>_xlfn.XLOOKUP(E306,备注!E:E,备注!D:D)</f>
        <v>28</v>
      </c>
      <c r="L306" s="1" t="s">
        <v>139</v>
      </c>
      <c r="M306" s="1">
        <f t="shared" si="140"/>
        <v>820</v>
      </c>
      <c r="N306" s="1">
        <f t="shared" si="141"/>
        <v>4</v>
      </c>
      <c r="O306" s="1" t="str">
        <f t="shared" si="142"/>
        <v/>
      </c>
      <c r="P306" s="1" t="str">
        <f t="shared" si="143"/>
        <v>"ConditionType":28</v>
      </c>
      <c r="Q306" s="1" t="str">
        <f t="shared" si="144"/>
        <v>"Param":[820,4]</v>
      </c>
      <c r="R306" s="1" t="str">
        <f t="shared" si="145"/>
        <v>{"ConditionType":28,"Param":[820,4]}</v>
      </c>
    </row>
    <row r="307" spans="4:18" x14ac:dyDescent="0.15">
      <c r="D307" s="5">
        <f t="shared" si="139"/>
        <v>280022</v>
      </c>
      <c r="E307" s="5" t="s">
        <v>61</v>
      </c>
      <c r="F307" s="5">
        <f t="shared" si="138"/>
        <v>860</v>
      </c>
      <c r="G307" s="5">
        <v>4</v>
      </c>
      <c r="H307" s="5"/>
      <c r="J307" s="1" t="s">
        <v>138</v>
      </c>
      <c r="K307" s="1">
        <f>_xlfn.XLOOKUP(E307,备注!E:E,备注!D:D)</f>
        <v>28</v>
      </c>
      <c r="L307" s="1" t="s">
        <v>139</v>
      </c>
      <c r="M307" s="1">
        <f t="shared" si="140"/>
        <v>860</v>
      </c>
      <c r="N307" s="1">
        <f t="shared" si="141"/>
        <v>4</v>
      </c>
      <c r="O307" s="1" t="str">
        <f t="shared" si="142"/>
        <v/>
      </c>
      <c r="P307" s="1" t="str">
        <f t="shared" si="143"/>
        <v>"ConditionType":28</v>
      </c>
      <c r="Q307" s="1" t="str">
        <f t="shared" si="144"/>
        <v>"Param":[860,4]</v>
      </c>
      <c r="R307" s="1" t="str">
        <f t="shared" si="145"/>
        <v>{"ConditionType":28,"Param":[860,4]}</v>
      </c>
    </row>
    <row r="308" spans="4:18" x14ac:dyDescent="0.15">
      <c r="D308" s="5">
        <f t="shared" si="139"/>
        <v>280023</v>
      </c>
      <c r="E308" s="5" t="s">
        <v>61</v>
      </c>
      <c r="F308" s="5">
        <f t="shared" si="138"/>
        <v>900</v>
      </c>
      <c r="G308" s="5">
        <v>4</v>
      </c>
      <c r="H308" s="5"/>
      <c r="J308" s="1" t="s">
        <v>138</v>
      </c>
      <c r="K308" s="1">
        <f>_xlfn.XLOOKUP(E308,备注!E:E,备注!D:D)</f>
        <v>28</v>
      </c>
      <c r="L308" s="1" t="s">
        <v>139</v>
      </c>
      <c r="M308" s="1">
        <f t="shared" si="140"/>
        <v>900</v>
      </c>
      <c r="N308" s="1">
        <f t="shared" si="141"/>
        <v>4</v>
      </c>
      <c r="O308" s="1" t="str">
        <f t="shared" si="142"/>
        <v/>
      </c>
      <c r="P308" s="1" t="str">
        <f t="shared" si="143"/>
        <v>"ConditionType":28</v>
      </c>
      <c r="Q308" s="1" t="str">
        <f t="shared" si="144"/>
        <v>"Param":[900,4]</v>
      </c>
      <c r="R308" s="1" t="str">
        <f t="shared" si="145"/>
        <v>{"ConditionType":28,"Param":[900,4]}</v>
      </c>
    </row>
    <row r="309" spans="4:18" x14ac:dyDescent="0.15">
      <c r="D309" s="5">
        <f t="shared" si="139"/>
        <v>280024</v>
      </c>
      <c r="E309" s="5" t="s">
        <v>61</v>
      </c>
      <c r="F309" s="5">
        <f t="shared" si="138"/>
        <v>940</v>
      </c>
      <c r="G309" s="5">
        <v>4</v>
      </c>
      <c r="H309" s="5"/>
      <c r="J309" s="1" t="s">
        <v>138</v>
      </c>
      <c r="K309" s="1">
        <f>_xlfn.XLOOKUP(E309,备注!E:E,备注!D:D)</f>
        <v>28</v>
      </c>
      <c r="L309" s="1" t="s">
        <v>139</v>
      </c>
      <c r="M309" s="1">
        <f t="shared" si="140"/>
        <v>940</v>
      </c>
      <c r="N309" s="1">
        <f t="shared" si="141"/>
        <v>4</v>
      </c>
      <c r="O309" s="1" t="str">
        <f t="shared" si="142"/>
        <v/>
      </c>
      <c r="P309" s="1" t="str">
        <f t="shared" si="143"/>
        <v>"ConditionType":28</v>
      </c>
      <c r="Q309" s="1" t="str">
        <f t="shared" si="144"/>
        <v>"Param":[940,4]</v>
      </c>
      <c r="R309" s="1" t="str">
        <f t="shared" si="145"/>
        <v>{"ConditionType":28,"Param":[940,4]}</v>
      </c>
    </row>
    <row r="310" spans="4:18" x14ac:dyDescent="0.15">
      <c r="D310" s="5">
        <f t="shared" si="139"/>
        <v>280025</v>
      </c>
      <c r="E310" s="5" t="s">
        <v>61</v>
      </c>
      <c r="F310" s="5">
        <f t="shared" si="138"/>
        <v>980</v>
      </c>
      <c r="G310" s="5">
        <v>4</v>
      </c>
      <c r="H310" s="5"/>
      <c r="J310" s="1" t="s">
        <v>138</v>
      </c>
      <c r="K310" s="1">
        <f>_xlfn.XLOOKUP(E310,备注!E:E,备注!D:D)</f>
        <v>28</v>
      </c>
      <c r="L310" s="1" t="s">
        <v>139</v>
      </c>
      <c r="M310" s="1">
        <f t="shared" si="140"/>
        <v>980</v>
      </c>
      <c r="N310" s="1">
        <f t="shared" si="141"/>
        <v>4</v>
      </c>
      <c r="O310" s="1" t="str">
        <f t="shared" si="142"/>
        <v/>
      </c>
      <c r="P310" s="1" t="str">
        <f t="shared" si="143"/>
        <v>"ConditionType":28</v>
      </c>
      <c r="Q310" s="1" t="str">
        <f t="shared" si="144"/>
        <v>"Param":[980,4]</v>
      </c>
      <c r="R310" s="1" t="str">
        <f t="shared" si="145"/>
        <v>{"ConditionType":28,"Param":[980,4]}</v>
      </c>
    </row>
    <row r="313" spans="4:18" x14ac:dyDescent="0.15">
      <c r="D313" s="4" t="s">
        <v>25</v>
      </c>
      <c r="E313" s="4" t="s">
        <v>26</v>
      </c>
      <c r="F313" s="4" t="s">
        <v>29</v>
      </c>
      <c r="G313" s="4" t="s">
        <v>140</v>
      </c>
      <c r="H313" s="4" t="s">
        <v>141</v>
      </c>
      <c r="I313" s="1"/>
      <c r="J313" s="1"/>
      <c r="K313" s="1"/>
      <c r="L313" s="1"/>
      <c r="M313" s="1">
        <v>1</v>
      </c>
      <c r="N313" s="1">
        <v>2</v>
      </c>
      <c r="O313" s="1">
        <v>3</v>
      </c>
      <c r="P313" s="1"/>
      <c r="Q313" s="1"/>
      <c r="R313" s="1"/>
    </row>
    <row r="314" spans="4:18" x14ac:dyDescent="0.15">
      <c r="D314" s="5">
        <f>IF(K314=K313,D313+1,K314*10000+1)</f>
        <v>190001</v>
      </c>
      <c r="E314" s="5" t="s">
        <v>145</v>
      </c>
      <c r="F314" s="5">
        <v>1</v>
      </c>
      <c r="G314" s="5">
        <v>7</v>
      </c>
      <c r="H314" s="5"/>
      <c r="I314" s="1"/>
      <c r="J314" s="1" t="s">
        <v>138</v>
      </c>
      <c r="K314" s="1">
        <f>_xlfn.XLOOKUP(E314,备注!E:E,备注!D:D)</f>
        <v>19</v>
      </c>
      <c r="L314" s="1" t="s">
        <v>139</v>
      </c>
      <c r="M314" s="1">
        <f>F314</f>
        <v>1</v>
      </c>
      <c r="N314" s="1">
        <f>IF(G314="","",G314)</f>
        <v>7</v>
      </c>
      <c r="O314" s="1" t="str">
        <f>IF(H314="","",H314)</f>
        <v/>
      </c>
      <c r="P314" s="1" t="str">
        <f>IF(K314="","",$B$2&amp;J314&amp;$B$2&amp;$B$1&amp;K314)</f>
        <v>"ConditionType":19</v>
      </c>
      <c r="Q314" s="1" t="str">
        <f>$B$2&amp;L314&amp;$B$2&amp;$B$1&amp;$A$1&amp;_xlfn.TEXTJOIN($C$1,1,M314:O314)&amp;$A$2</f>
        <v>"Param":[1,7]</v>
      </c>
      <c r="R314" s="1" t="str">
        <f>$A$3&amp;_xlfn.TEXTJOIN($C$1,1,P314:Q314)&amp;$A$4</f>
        <v>{"ConditionType":19,"Param":[1,7]}</v>
      </c>
    </row>
    <row r="315" spans="4:18" x14ac:dyDescent="0.15">
      <c r="D315" s="5">
        <f t="shared" ref="D315:D317" si="146">IF(K315=K314,D314+1,K315*10000+1)</f>
        <v>190002</v>
      </c>
      <c r="E315" s="5" t="s">
        <v>145</v>
      </c>
      <c r="F315" s="5">
        <f>F314</f>
        <v>1</v>
      </c>
      <c r="G315" s="5">
        <v>9</v>
      </c>
      <c r="H315" s="5"/>
      <c r="J315" s="1" t="s">
        <v>138</v>
      </c>
      <c r="K315" s="1">
        <f>_xlfn.XLOOKUP(E315,备注!E:E,备注!D:D)</f>
        <v>19</v>
      </c>
      <c r="L315" s="1" t="s">
        <v>139</v>
      </c>
      <c r="M315" s="1">
        <f t="shared" ref="M315:M323" si="147">F315</f>
        <v>1</v>
      </c>
      <c r="N315" s="1">
        <f t="shared" ref="N315:N323" si="148">IF(G315="","",G315)</f>
        <v>9</v>
      </c>
      <c r="O315" s="1" t="str">
        <f t="shared" ref="O315:O323" si="149">IF(H315="","",H315)</f>
        <v/>
      </c>
      <c r="P315" s="1" t="str">
        <f t="shared" ref="P315:P323" si="150">IF(K315="","",$B$2&amp;J315&amp;$B$2&amp;$B$1&amp;K315)</f>
        <v>"ConditionType":19</v>
      </c>
      <c r="Q315" s="1" t="str">
        <f t="shared" ref="Q315:Q323" si="151">$B$2&amp;L315&amp;$B$2&amp;$B$1&amp;$A$1&amp;_xlfn.TEXTJOIN($C$1,1,M315:O315)&amp;$A$2</f>
        <v>"Param":[1,9]</v>
      </c>
      <c r="R315" s="1" t="str">
        <f t="shared" ref="R315:R323" si="152">$A$3&amp;_xlfn.TEXTJOIN($C$1,1,P315:Q315)&amp;$A$4</f>
        <v>{"ConditionType":19,"Param":[1,9]}</v>
      </c>
    </row>
    <row r="316" spans="4:18" x14ac:dyDescent="0.15">
      <c r="D316" s="5">
        <f t="shared" si="146"/>
        <v>190003</v>
      </c>
      <c r="E316" s="5" t="s">
        <v>145</v>
      </c>
      <c r="F316" s="5">
        <f t="shared" ref="F316" si="153">F315</f>
        <v>1</v>
      </c>
      <c r="G316" s="5">
        <v>12</v>
      </c>
      <c r="H316" s="5"/>
      <c r="J316" s="1" t="s">
        <v>138</v>
      </c>
      <c r="K316" s="1">
        <f>_xlfn.XLOOKUP(E316,备注!E:E,备注!D:D)</f>
        <v>19</v>
      </c>
      <c r="L316" s="1" t="s">
        <v>139</v>
      </c>
      <c r="M316" s="1">
        <f t="shared" si="147"/>
        <v>1</v>
      </c>
      <c r="N316" s="1">
        <f t="shared" si="148"/>
        <v>12</v>
      </c>
      <c r="O316" s="1" t="str">
        <f t="shared" si="149"/>
        <v/>
      </c>
      <c r="P316" s="1" t="str">
        <f t="shared" si="150"/>
        <v>"ConditionType":19</v>
      </c>
      <c r="Q316" s="1" t="str">
        <f t="shared" si="151"/>
        <v>"Param":[1,12]</v>
      </c>
      <c r="R316" s="1" t="str">
        <f t="shared" si="152"/>
        <v>{"ConditionType":19,"Param":[1,12]}</v>
      </c>
    </row>
    <row r="317" spans="4:18" x14ac:dyDescent="0.15">
      <c r="D317" s="5">
        <f t="shared" si="146"/>
        <v>190004</v>
      </c>
      <c r="E317" s="5" t="s">
        <v>145</v>
      </c>
      <c r="F317" s="5">
        <f>F314+2</f>
        <v>3</v>
      </c>
      <c r="G317" s="5">
        <v>7</v>
      </c>
      <c r="H317" s="5"/>
      <c r="J317" s="1" t="s">
        <v>138</v>
      </c>
      <c r="K317" s="1">
        <f>_xlfn.XLOOKUP(E317,备注!E:E,备注!D:D)</f>
        <v>19</v>
      </c>
      <c r="L317" s="1" t="s">
        <v>139</v>
      </c>
      <c r="M317" s="1">
        <f t="shared" si="147"/>
        <v>3</v>
      </c>
      <c r="N317" s="1">
        <f t="shared" si="148"/>
        <v>7</v>
      </c>
      <c r="O317" s="1" t="str">
        <f t="shared" si="149"/>
        <v/>
      </c>
      <c r="P317" s="1" t="str">
        <f t="shared" si="150"/>
        <v>"ConditionType":19</v>
      </c>
      <c r="Q317" s="1" t="str">
        <f t="shared" si="151"/>
        <v>"Param":[3,7]</v>
      </c>
      <c r="R317" s="1" t="str">
        <f t="shared" si="152"/>
        <v>{"ConditionType":19,"Param":[3,7]}</v>
      </c>
    </row>
    <row r="318" spans="4:18" x14ac:dyDescent="0.15">
      <c r="D318" s="5">
        <f>IF(K318=K317,D317+1,K318*10000+1)</f>
        <v>190005</v>
      </c>
      <c r="E318" s="5" t="s">
        <v>145</v>
      </c>
      <c r="F318" s="5">
        <f>F317</f>
        <v>3</v>
      </c>
      <c r="G318" s="5">
        <v>9</v>
      </c>
      <c r="H318" s="5"/>
      <c r="J318" s="1" t="s">
        <v>138</v>
      </c>
      <c r="K318" s="1">
        <f>_xlfn.XLOOKUP(E318,备注!E:E,备注!D:D)</f>
        <v>19</v>
      </c>
      <c r="L318" s="1" t="s">
        <v>139</v>
      </c>
      <c r="M318" s="1">
        <f t="shared" si="147"/>
        <v>3</v>
      </c>
      <c r="N318" s="1">
        <f t="shared" si="148"/>
        <v>9</v>
      </c>
      <c r="O318" s="1" t="str">
        <f t="shared" si="149"/>
        <v/>
      </c>
      <c r="P318" s="1" t="str">
        <f t="shared" si="150"/>
        <v>"ConditionType":19</v>
      </c>
      <c r="Q318" s="1" t="str">
        <f t="shared" si="151"/>
        <v>"Param":[3,9]</v>
      </c>
      <c r="R318" s="1" t="str">
        <f t="shared" si="152"/>
        <v>{"ConditionType":19,"Param":[3,9]}</v>
      </c>
    </row>
    <row r="319" spans="4:18" x14ac:dyDescent="0.15">
      <c r="D319" s="5">
        <f t="shared" ref="D319:D321" si="154">IF(K319=K318,D318+1,K319*10000+1)</f>
        <v>190006</v>
      </c>
      <c r="E319" s="5" t="s">
        <v>145</v>
      </c>
      <c r="F319" s="5">
        <f t="shared" ref="F319" si="155">F318</f>
        <v>3</v>
      </c>
      <c r="G319" s="5">
        <v>12</v>
      </c>
      <c r="H319" s="5"/>
      <c r="J319" s="1" t="s">
        <v>138</v>
      </c>
      <c r="K319" s="1">
        <f>_xlfn.XLOOKUP(E319,备注!E:E,备注!D:D)</f>
        <v>19</v>
      </c>
      <c r="L319" s="1" t="s">
        <v>139</v>
      </c>
      <c r="M319" s="1">
        <f t="shared" si="147"/>
        <v>3</v>
      </c>
      <c r="N319" s="1">
        <f t="shared" si="148"/>
        <v>12</v>
      </c>
      <c r="O319" s="1" t="str">
        <f t="shared" si="149"/>
        <v/>
      </c>
      <c r="P319" s="1" t="str">
        <f t="shared" si="150"/>
        <v>"ConditionType":19</v>
      </c>
      <c r="Q319" s="1" t="str">
        <f t="shared" si="151"/>
        <v>"Param":[3,12]</v>
      </c>
      <c r="R319" s="1" t="str">
        <f t="shared" si="152"/>
        <v>{"ConditionType":19,"Param":[3,12]}</v>
      </c>
    </row>
    <row r="320" spans="4:18" x14ac:dyDescent="0.15">
      <c r="D320" s="5">
        <f t="shared" si="154"/>
        <v>190007</v>
      </c>
      <c r="E320" s="5" t="s">
        <v>145</v>
      </c>
      <c r="F320" s="5">
        <f>F317+2</f>
        <v>5</v>
      </c>
      <c r="G320" s="5">
        <v>7</v>
      </c>
      <c r="H320" s="5"/>
      <c r="J320" s="1" t="s">
        <v>138</v>
      </c>
      <c r="K320" s="1">
        <f>_xlfn.XLOOKUP(E320,备注!E:E,备注!D:D)</f>
        <v>19</v>
      </c>
      <c r="L320" s="1" t="s">
        <v>139</v>
      </c>
      <c r="M320" s="1">
        <f t="shared" si="147"/>
        <v>5</v>
      </c>
      <c r="N320" s="1">
        <f t="shared" si="148"/>
        <v>7</v>
      </c>
      <c r="O320" s="1" t="str">
        <f t="shared" si="149"/>
        <v/>
      </c>
      <c r="P320" s="1" t="str">
        <f t="shared" si="150"/>
        <v>"ConditionType":19</v>
      </c>
      <c r="Q320" s="1" t="str">
        <f t="shared" si="151"/>
        <v>"Param":[5,7]</v>
      </c>
      <c r="R320" s="1" t="str">
        <f t="shared" si="152"/>
        <v>{"ConditionType":19,"Param":[5,7]}</v>
      </c>
    </row>
    <row r="321" spans="4:18" x14ac:dyDescent="0.15">
      <c r="D321" s="5">
        <f t="shared" si="154"/>
        <v>190008</v>
      </c>
      <c r="E321" s="5" t="s">
        <v>145</v>
      </c>
      <c r="F321" s="5">
        <f>F320</f>
        <v>5</v>
      </c>
      <c r="G321" s="5">
        <v>9</v>
      </c>
      <c r="H321" s="5"/>
      <c r="J321" s="1" t="s">
        <v>138</v>
      </c>
      <c r="K321" s="1">
        <f>_xlfn.XLOOKUP(E321,备注!E:E,备注!D:D)</f>
        <v>19</v>
      </c>
      <c r="L321" s="1" t="s">
        <v>139</v>
      </c>
      <c r="M321" s="1">
        <f t="shared" si="147"/>
        <v>5</v>
      </c>
      <c r="N321" s="1">
        <f t="shared" si="148"/>
        <v>9</v>
      </c>
      <c r="O321" s="1" t="str">
        <f t="shared" si="149"/>
        <v/>
      </c>
      <c r="P321" s="1" t="str">
        <f t="shared" si="150"/>
        <v>"ConditionType":19</v>
      </c>
      <c r="Q321" s="1" t="str">
        <f t="shared" si="151"/>
        <v>"Param":[5,9]</v>
      </c>
      <c r="R321" s="1" t="str">
        <f t="shared" si="152"/>
        <v>{"ConditionType":19,"Param":[5,9]}</v>
      </c>
    </row>
    <row r="322" spans="4:18" x14ac:dyDescent="0.15">
      <c r="D322" s="5">
        <f>IF(K322=K321,D321+1,K322*10000+1)</f>
        <v>190009</v>
      </c>
      <c r="E322" s="5" t="s">
        <v>145</v>
      </c>
      <c r="F322" s="5">
        <f t="shared" ref="F322" si="156">F321</f>
        <v>5</v>
      </c>
      <c r="G322" s="5">
        <v>12</v>
      </c>
      <c r="H322" s="5"/>
      <c r="J322" s="1" t="s">
        <v>138</v>
      </c>
      <c r="K322" s="1">
        <f>_xlfn.XLOOKUP(E322,备注!E:E,备注!D:D)</f>
        <v>19</v>
      </c>
      <c r="L322" s="1" t="s">
        <v>139</v>
      </c>
      <c r="M322" s="1">
        <f t="shared" si="147"/>
        <v>5</v>
      </c>
      <c r="N322" s="1">
        <f t="shared" si="148"/>
        <v>12</v>
      </c>
      <c r="O322" s="1" t="str">
        <f t="shared" si="149"/>
        <v/>
      </c>
      <c r="P322" s="1" t="str">
        <f t="shared" si="150"/>
        <v>"ConditionType":19</v>
      </c>
      <c r="Q322" s="1" t="str">
        <f t="shared" si="151"/>
        <v>"Param":[5,12]</v>
      </c>
      <c r="R322" s="1" t="str">
        <f t="shared" si="152"/>
        <v>{"ConditionType":19,"Param":[5,12]}</v>
      </c>
    </row>
    <row r="323" spans="4:18" x14ac:dyDescent="0.15">
      <c r="D323" s="5">
        <f t="shared" ref="D323:D325" si="157">IF(K323=K322,D322+1,K323*10000+1)</f>
        <v>190010</v>
      </c>
      <c r="E323" s="5" t="s">
        <v>145</v>
      </c>
      <c r="F323" s="5">
        <f>F320+2</f>
        <v>7</v>
      </c>
      <c r="G323" s="5">
        <v>7</v>
      </c>
      <c r="H323" s="5"/>
      <c r="J323" s="1" t="s">
        <v>138</v>
      </c>
      <c r="K323" s="1">
        <f>_xlfn.XLOOKUP(E323,备注!E:E,备注!D:D)</f>
        <v>19</v>
      </c>
      <c r="L323" s="1" t="s">
        <v>139</v>
      </c>
      <c r="M323" s="1">
        <f t="shared" si="147"/>
        <v>7</v>
      </c>
      <c r="N323" s="1">
        <f t="shared" si="148"/>
        <v>7</v>
      </c>
      <c r="O323" s="1" t="str">
        <f t="shared" si="149"/>
        <v/>
      </c>
      <c r="P323" s="1" t="str">
        <f t="shared" si="150"/>
        <v>"ConditionType":19</v>
      </c>
      <c r="Q323" s="1" t="str">
        <f t="shared" si="151"/>
        <v>"Param":[7,7]</v>
      </c>
      <c r="R323" s="1" t="str">
        <f t="shared" si="152"/>
        <v>{"ConditionType":19,"Param":[7,7]}</v>
      </c>
    </row>
    <row r="324" spans="4:18" x14ac:dyDescent="0.15">
      <c r="D324" s="5">
        <f t="shared" si="157"/>
        <v>190011</v>
      </c>
      <c r="E324" s="5" t="s">
        <v>145</v>
      </c>
      <c r="F324" s="5">
        <f>F323</f>
        <v>7</v>
      </c>
      <c r="G324" s="5">
        <v>9</v>
      </c>
      <c r="H324" s="5"/>
      <c r="J324" s="1" t="s">
        <v>138</v>
      </c>
      <c r="K324" s="1">
        <f>_xlfn.XLOOKUP(E324,备注!E:E,备注!D:D)</f>
        <v>19</v>
      </c>
      <c r="L324" s="1" t="s">
        <v>139</v>
      </c>
      <c r="M324" s="1">
        <f t="shared" ref="M324:M337" si="158">F324</f>
        <v>7</v>
      </c>
      <c r="N324" s="1">
        <f t="shared" ref="N324:N337" si="159">IF(G324="","",G324)</f>
        <v>9</v>
      </c>
      <c r="O324" s="1" t="str">
        <f t="shared" ref="O324:O337" si="160">IF(H324="","",H324)</f>
        <v/>
      </c>
      <c r="P324" s="1" t="str">
        <f t="shared" ref="P324:P337" si="161">IF(K324="","",$B$2&amp;J324&amp;$B$2&amp;$B$1&amp;K324)</f>
        <v>"ConditionType":19</v>
      </c>
      <c r="Q324" s="1" t="str">
        <f t="shared" ref="Q324:Q337" si="162">$B$2&amp;L324&amp;$B$2&amp;$B$1&amp;$A$1&amp;_xlfn.TEXTJOIN($C$1,1,M324:O324)&amp;$A$2</f>
        <v>"Param":[7,9]</v>
      </c>
      <c r="R324" s="1" t="str">
        <f t="shared" ref="R324:R337" si="163">$A$3&amp;_xlfn.TEXTJOIN($C$1,1,P324:Q324)&amp;$A$4</f>
        <v>{"ConditionType":19,"Param":[7,9]}</v>
      </c>
    </row>
    <row r="325" spans="4:18" x14ac:dyDescent="0.15">
      <c r="D325" s="5">
        <f t="shared" si="157"/>
        <v>190012</v>
      </c>
      <c r="E325" s="5" t="s">
        <v>145</v>
      </c>
      <c r="F325" s="5">
        <f t="shared" ref="F325" si="164">F324</f>
        <v>7</v>
      </c>
      <c r="G325" s="5">
        <v>12</v>
      </c>
      <c r="H325" s="5"/>
      <c r="J325" s="1" t="s">
        <v>138</v>
      </c>
      <c r="K325" s="1">
        <f>_xlfn.XLOOKUP(E325,备注!E:E,备注!D:D)</f>
        <v>19</v>
      </c>
      <c r="L325" s="1" t="s">
        <v>139</v>
      </c>
      <c r="M325" s="1">
        <f t="shared" si="158"/>
        <v>7</v>
      </c>
      <c r="N325" s="1">
        <f t="shared" si="159"/>
        <v>12</v>
      </c>
      <c r="O325" s="1" t="str">
        <f t="shared" si="160"/>
        <v/>
      </c>
      <c r="P325" s="1" t="str">
        <f t="shared" si="161"/>
        <v>"ConditionType":19</v>
      </c>
      <c r="Q325" s="1" t="str">
        <f t="shared" si="162"/>
        <v>"Param":[7,12]</v>
      </c>
      <c r="R325" s="1" t="str">
        <f t="shared" si="163"/>
        <v>{"ConditionType":19,"Param":[7,12]}</v>
      </c>
    </row>
    <row r="326" spans="4:18" x14ac:dyDescent="0.15">
      <c r="D326" s="5">
        <f>IF(K326=K325,D325+1,K326*10000+1)</f>
        <v>190013</v>
      </c>
      <c r="E326" s="5" t="s">
        <v>145</v>
      </c>
      <c r="F326" s="5">
        <f>F323+2</f>
        <v>9</v>
      </c>
      <c r="G326" s="5">
        <v>7</v>
      </c>
      <c r="H326" s="5"/>
      <c r="J326" s="1" t="s">
        <v>138</v>
      </c>
      <c r="K326" s="1">
        <f>_xlfn.XLOOKUP(E326,备注!E:E,备注!D:D)</f>
        <v>19</v>
      </c>
      <c r="L326" s="1" t="s">
        <v>139</v>
      </c>
      <c r="M326" s="1">
        <f t="shared" si="158"/>
        <v>9</v>
      </c>
      <c r="N326" s="1">
        <f t="shared" si="159"/>
        <v>7</v>
      </c>
      <c r="O326" s="1" t="str">
        <f t="shared" si="160"/>
        <v/>
      </c>
      <c r="P326" s="1" t="str">
        <f t="shared" si="161"/>
        <v>"ConditionType":19</v>
      </c>
      <c r="Q326" s="1" t="str">
        <f t="shared" si="162"/>
        <v>"Param":[9,7]</v>
      </c>
      <c r="R326" s="1" t="str">
        <f t="shared" si="163"/>
        <v>{"ConditionType":19,"Param":[9,7]}</v>
      </c>
    </row>
    <row r="327" spans="4:18" x14ac:dyDescent="0.15">
      <c r="D327" s="5">
        <f t="shared" ref="D327:D329" si="165">IF(K327=K326,D326+1,K327*10000+1)</f>
        <v>190014</v>
      </c>
      <c r="E327" s="5" t="s">
        <v>145</v>
      </c>
      <c r="F327" s="5">
        <f>F326</f>
        <v>9</v>
      </c>
      <c r="G327" s="5">
        <v>9</v>
      </c>
      <c r="H327" s="5"/>
      <c r="J327" s="1" t="s">
        <v>138</v>
      </c>
      <c r="K327" s="1">
        <f>_xlfn.XLOOKUP(E327,备注!E:E,备注!D:D)</f>
        <v>19</v>
      </c>
      <c r="L327" s="1" t="s">
        <v>139</v>
      </c>
      <c r="M327" s="1">
        <f t="shared" si="158"/>
        <v>9</v>
      </c>
      <c r="N327" s="1">
        <f t="shared" si="159"/>
        <v>9</v>
      </c>
      <c r="O327" s="1" t="str">
        <f t="shared" si="160"/>
        <v/>
      </c>
      <c r="P327" s="1" t="str">
        <f t="shared" si="161"/>
        <v>"ConditionType":19</v>
      </c>
      <c r="Q327" s="1" t="str">
        <f t="shared" si="162"/>
        <v>"Param":[9,9]</v>
      </c>
      <c r="R327" s="1" t="str">
        <f t="shared" si="163"/>
        <v>{"ConditionType":19,"Param":[9,9]}</v>
      </c>
    </row>
    <row r="328" spans="4:18" x14ac:dyDescent="0.15">
      <c r="D328" s="5">
        <f t="shared" si="165"/>
        <v>190015</v>
      </c>
      <c r="E328" s="5" t="s">
        <v>145</v>
      </c>
      <c r="F328" s="5">
        <f t="shared" ref="F328" si="166">F327</f>
        <v>9</v>
      </c>
      <c r="G328" s="5">
        <v>12</v>
      </c>
      <c r="H328" s="5"/>
      <c r="J328" s="1" t="s">
        <v>138</v>
      </c>
      <c r="K328" s="1">
        <f>_xlfn.XLOOKUP(E328,备注!E:E,备注!D:D)</f>
        <v>19</v>
      </c>
      <c r="L328" s="1" t="s">
        <v>139</v>
      </c>
      <c r="M328" s="1">
        <f t="shared" si="158"/>
        <v>9</v>
      </c>
      <c r="N328" s="1">
        <f t="shared" si="159"/>
        <v>12</v>
      </c>
      <c r="O328" s="1" t="str">
        <f t="shared" si="160"/>
        <v/>
      </c>
      <c r="P328" s="1" t="str">
        <f t="shared" si="161"/>
        <v>"ConditionType":19</v>
      </c>
      <c r="Q328" s="1" t="str">
        <f t="shared" si="162"/>
        <v>"Param":[9,12]</v>
      </c>
      <c r="R328" s="1" t="str">
        <f t="shared" si="163"/>
        <v>{"ConditionType":19,"Param":[9,12]}</v>
      </c>
    </row>
    <row r="329" spans="4:18" x14ac:dyDescent="0.15">
      <c r="D329" s="5">
        <f t="shared" si="165"/>
        <v>190016</v>
      </c>
      <c r="E329" s="5" t="s">
        <v>145</v>
      </c>
      <c r="F329" s="5">
        <f>F326+2</f>
        <v>11</v>
      </c>
      <c r="G329" s="5">
        <v>7</v>
      </c>
      <c r="H329" s="5"/>
      <c r="J329" s="1" t="s">
        <v>138</v>
      </c>
      <c r="K329" s="1">
        <f>_xlfn.XLOOKUP(E329,备注!E:E,备注!D:D)</f>
        <v>19</v>
      </c>
      <c r="L329" s="1" t="s">
        <v>139</v>
      </c>
      <c r="M329" s="1">
        <f t="shared" si="158"/>
        <v>11</v>
      </c>
      <c r="N329" s="1">
        <f t="shared" si="159"/>
        <v>7</v>
      </c>
      <c r="O329" s="1" t="str">
        <f t="shared" si="160"/>
        <v/>
      </c>
      <c r="P329" s="1" t="str">
        <f t="shared" si="161"/>
        <v>"ConditionType":19</v>
      </c>
      <c r="Q329" s="1" t="str">
        <f t="shared" si="162"/>
        <v>"Param":[11,7]</v>
      </c>
      <c r="R329" s="1" t="str">
        <f t="shared" si="163"/>
        <v>{"ConditionType":19,"Param":[11,7]}</v>
      </c>
    </row>
    <row r="330" spans="4:18" x14ac:dyDescent="0.15">
      <c r="D330" s="5">
        <f>IF(K330=K329,D329+1,K330*10000+1)</f>
        <v>190017</v>
      </c>
      <c r="E330" s="5" t="s">
        <v>145</v>
      </c>
      <c r="F330" s="5">
        <f>F329</f>
        <v>11</v>
      </c>
      <c r="G330" s="5">
        <v>9</v>
      </c>
      <c r="H330" s="5"/>
      <c r="J330" s="1" t="s">
        <v>138</v>
      </c>
      <c r="K330" s="1">
        <f>_xlfn.XLOOKUP(E330,备注!E:E,备注!D:D)</f>
        <v>19</v>
      </c>
      <c r="L330" s="1" t="s">
        <v>139</v>
      </c>
      <c r="M330" s="1">
        <f t="shared" si="158"/>
        <v>11</v>
      </c>
      <c r="N330" s="1">
        <f t="shared" si="159"/>
        <v>9</v>
      </c>
      <c r="O330" s="1" t="str">
        <f t="shared" si="160"/>
        <v/>
      </c>
      <c r="P330" s="1" t="str">
        <f t="shared" si="161"/>
        <v>"ConditionType":19</v>
      </c>
      <c r="Q330" s="1" t="str">
        <f t="shared" si="162"/>
        <v>"Param":[11,9]</v>
      </c>
      <c r="R330" s="1" t="str">
        <f t="shared" si="163"/>
        <v>{"ConditionType":19,"Param":[11,9]}</v>
      </c>
    </row>
    <row r="331" spans="4:18" x14ac:dyDescent="0.15">
      <c r="D331" s="5">
        <f t="shared" ref="D331:D333" si="167">IF(K331=K330,D330+1,K331*10000+1)</f>
        <v>190018</v>
      </c>
      <c r="E331" s="5" t="s">
        <v>145</v>
      </c>
      <c r="F331" s="5">
        <f t="shared" ref="F331" si="168">F330</f>
        <v>11</v>
      </c>
      <c r="G331" s="5">
        <v>12</v>
      </c>
      <c r="H331" s="5"/>
      <c r="J331" s="1" t="s">
        <v>138</v>
      </c>
      <c r="K331" s="1">
        <f>_xlfn.XLOOKUP(E331,备注!E:E,备注!D:D)</f>
        <v>19</v>
      </c>
      <c r="L331" s="1" t="s">
        <v>139</v>
      </c>
      <c r="M331" s="1">
        <f t="shared" si="158"/>
        <v>11</v>
      </c>
      <c r="N331" s="1">
        <f t="shared" si="159"/>
        <v>12</v>
      </c>
      <c r="O331" s="1" t="str">
        <f t="shared" si="160"/>
        <v/>
      </c>
      <c r="P331" s="1" t="str">
        <f t="shared" si="161"/>
        <v>"ConditionType":19</v>
      </c>
      <c r="Q331" s="1" t="str">
        <f t="shared" si="162"/>
        <v>"Param":[11,12]</v>
      </c>
      <c r="R331" s="1" t="str">
        <f t="shared" si="163"/>
        <v>{"ConditionType":19,"Param":[11,12]}</v>
      </c>
    </row>
    <row r="332" spans="4:18" x14ac:dyDescent="0.15">
      <c r="D332" s="5">
        <f t="shared" si="167"/>
        <v>190019</v>
      </c>
      <c r="E332" s="5" t="s">
        <v>145</v>
      </c>
      <c r="F332" s="5">
        <f>F329+2</f>
        <v>13</v>
      </c>
      <c r="G332" s="5">
        <v>7</v>
      </c>
      <c r="H332" s="5"/>
      <c r="J332" s="1" t="s">
        <v>138</v>
      </c>
      <c r="K332" s="1">
        <f>_xlfn.XLOOKUP(E332,备注!E:E,备注!D:D)</f>
        <v>19</v>
      </c>
      <c r="L332" s="1" t="s">
        <v>139</v>
      </c>
      <c r="M332" s="1">
        <f t="shared" si="158"/>
        <v>13</v>
      </c>
      <c r="N332" s="1">
        <f t="shared" si="159"/>
        <v>7</v>
      </c>
      <c r="O332" s="1" t="str">
        <f t="shared" si="160"/>
        <v/>
      </c>
      <c r="P332" s="1" t="str">
        <f t="shared" si="161"/>
        <v>"ConditionType":19</v>
      </c>
      <c r="Q332" s="1" t="str">
        <f t="shared" si="162"/>
        <v>"Param":[13,7]</v>
      </c>
      <c r="R332" s="1" t="str">
        <f t="shared" si="163"/>
        <v>{"ConditionType":19,"Param":[13,7]}</v>
      </c>
    </row>
    <row r="333" spans="4:18" x14ac:dyDescent="0.15">
      <c r="D333" s="5">
        <f t="shared" si="167"/>
        <v>190020</v>
      </c>
      <c r="E333" s="5" t="s">
        <v>145</v>
      </c>
      <c r="F333" s="5">
        <f>F332</f>
        <v>13</v>
      </c>
      <c r="G333" s="5">
        <v>9</v>
      </c>
      <c r="H333" s="5"/>
      <c r="J333" s="1" t="s">
        <v>138</v>
      </c>
      <c r="K333" s="1">
        <f>_xlfn.XLOOKUP(E333,备注!E:E,备注!D:D)</f>
        <v>19</v>
      </c>
      <c r="L333" s="1" t="s">
        <v>139</v>
      </c>
      <c r="M333" s="1">
        <f t="shared" si="158"/>
        <v>13</v>
      </c>
      <c r="N333" s="1">
        <f t="shared" si="159"/>
        <v>9</v>
      </c>
      <c r="O333" s="1" t="str">
        <f t="shared" si="160"/>
        <v/>
      </c>
      <c r="P333" s="1" t="str">
        <f t="shared" si="161"/>
        <v>"ConditionType":19</v>
      </c>
      <c r="Q333" s="1" t="str">
        <f t="shared" si="162"/>
        <v>"Param":[13,9]</v>
      </c>
      <c r="R333" s="1" t="str">
        <f t="shared" si="163"/>
        <v>{"ConditionType":19,"Param":[13,9]}</v>
      </c>
    </row>
    <row r="334" spans="4:18" x14ac:dyDescent="0.15">
      <c r="D334" s="5">
        <f>IF(K334=K333,D333+1,K334*10000+1)</f>
        <v>190021</v>
      </c>
      <c r="E334" s="5" t="s">
        <v>145</v>
      </c>
      <c r="F334" s="5">
        <f t="shared" ref="F334" si="169">F333</f>
        <v>13</v>
      </c>
      <c r="G334" s="5">
        <v>12</v>
      </c>
      <c r="H334" s="5"/>
      <c r="J334" s="1" t="s">
        <v>138</v>
      </c>
      <c r="K334" s="1">
        <f>_xlfn.XLOOKUP(E334,备注!E:E,备注!D:D)</f>
        <v>19</v>
      </c>
      <c r="L334" s="1" t="s">
        <v>139</v>
      </c>
      <c r="M334" s="1">
        <f t="shared" si="158"/>
        <v>13</v>
      </c>
      <c r="N334" s="1">
        <f t="shared" si="159"/>
        <v>12</v>
      </c>
      <c r="O334" s="1" t="str">
        <f t="shared" si="160"/>
        <v/>
      </c>
      <c r="P334" s="1" t="str">
        <f t="shared" si="161"/>
        <v>"ConditionType":19</v>
      </c>
      <c r="Q334" s="1" t="str">
        <f t="shared" si="162"/>
        <v>"Param":[13,12]</v>
      </c>
      <c r="R334" s="1" t="str">
        <f t="shared" si="163"/>
        <v>{"ConditionType":19,"Param":[13,12]}</v>
      </c>
    </row>
    <row r="335" spans="4:18" x14ac:dyDescent="0.15">
      <c r="D335" s="5">
        <f t="shared" ref="D335:D337" si="170">IF(K335=K334,D334+1,K335*10000+1)</f>
        <v>190022</v>
      </c>
      <c r="E335" s="5" t="s">
        <v>145</v>
      </c>
      <c r="F335" s="5">
        <f>F332+2</f>
        <v>15</v>
      </c>
      <c r="G335" s="5">
        <v>7</v>
      </c>
      <c r="H335" s="5"/>
      <c r="J335" s="1" t="s">
        <v>138</v>
      </c>
      <c r="K335" s="1">
        <f>_xlfn.XLOOKUP(E335,备注!E:E,备注!D:D)</f>
        <v>19</v>
      </c>
      <c r="L335" s="1" t="s">
        <v>139</v>
      </c>
      <c r="M335" s="1">
        <f t="shared" si="158"/>
        <v>15</v>
      </c>
      <c r="N335" s="1">
        <f t="shared" si="159"/>
        <v>7</v>
      </c>
      <c r="O335" s="1" t="str">
        <f t="shared" si="160"/>
        <v/>
      </c>
      <c r="P335" s="1" t="str">
        <f t="shared" si="161"/>
        <v>"ConditionType":19</v>
      </c>
      <c r="Q335" s="1" t="str">
        <f t="shared" si="162"/>
        <v>"Param":[15,7]</v>
      </c>
      <c r="R335" s="1" t="str">
        <f t="shared" si="163"/>
        <v>{"ConditionType":19,"Param":[15,7]}</v>
      </c>
    </row>
    <row r="336" spans="4:18" x14ac:dyDescent="0.15">
      <c r="D336" s="5">
        <f t="shared" si="170"/>
        <v>190023</v>
      </c>
      <c r="E336" s="5" t="s">
        <v>145</v>
      </c>
      <c r="F336" s="5">
        <f>F335</f>
        <v>15</v>
      </c>
      <c r="G336" s="5">
        <v>9</v>
      </c>
      <c r="H336" s="5"/>
      <c r="J336" s="1" t="s">
        <v>138</v>
      </c>
      <c r="K336" s="1">
        <f>_xlfn.XLOOKUP(E336,备注!E:E,备注!D:D)</f>
        <v>19</v>
      </c>
      <c r="L336" s="1" t="s">
        <v>139</v>
      </c>
      <c r="M336" s="1">
        <f t="shared" si="158"/>
        <v>15</v>
      </c>
      <c r="N336" s="1">
        <f t="shared" si="159"/>
        <v>9</v>
      </c>
      <c r="O336" s="1" t="str">
        <f t="shared" si="160"/>
        <v/>
      </c>
      <c r="P336" s="1" t="str">
        <f t="shared" si="161"/>
        <v>"ConditionType":19</v>
      </c>
      <c r="Q336" s="1" t="str">
        <f t="shared" si="162"/>
        <v>"Param":[15,9]</v>
      </c>
      <c r="R336" s="1" t="str">
        <f t="shared" si="163"/>
        <v>{"ConditionType":19,"Param":[15,9]}</v>
      </c>
    </row>
    <row r="337" spans="4:18" x14ac:dyDescent="0.15">
      <c r="D337" s="5">
        <f t="shared" si="170"/>
        <v>190024</v>
      </c>
      <c r="E337" s="5" t="s">
        <v>145</v>
      </c>
      <c r="F337" s="5">
        <f t="shared" ref="F337" si="171">F336</f>
        <v>15</v>
      </c>
      <c r="G337" s="5">
        <v>12</v>
      </c>
      <c r="H337" s="5"/>
      <c r="J337" s="1" t="s">
        <v>138</v>
      </c>
      <c r="K337" s="1">
        <f>_xlfn.XLOOKUP(E337,备注!E:E,备注!D:D)</f>
        <v>19</v>
      </c>
      <c r="L337" s="1" t="s">
        <v>139</v>
      </c>
      <c r="M337" s="1">
        <f t="shared" si="158"/>
        <v>15</v>
      </c>
      <c r="N337" s="1">
        <f t="shared" si="159"/>
        <v>12</v>
      </c>
      <c r="O337" s="1" t="str">
        <f t="shared" si="160"/>
        <v/>
      </c>
      <c r="P337" s="1" t="str">
        <f t="shared" si="161"/>
        <v>"ConditionType":19</v>
      </c>
      <c r="Q337" s="1" t="str">
        <f t="shared" si="162"/>
        <v>"Param":[15,12]</v>
      </c>
      <c r="R337" s="1" t="str">
        <f t="shared" si="163"/>
        <v>{"ConditionType":19,"Param":[15,12]}</v>
      </c>
    </row>
    <row r="338" spans="4:18" x14ac:dyDescent="0.15">
      <c r="D338" s="5"/>
      <c r="E338" s="5"/>
      <c r="F338" s="5"/>
      <c r="G338" s="5"/>
      <c r="H338" s="5"/>
      <c r="J338" s="1"/>
      <c r="K338" s="1"/>
      <c r="L338" s="1"/>
      <c r="M338" s="1"/>
      <c r="N338" s="1"/>
      <c r="O338" s="1"/>
      <c r="P338" s="1"/>
      <c r="Q338" s="1"/>
      <c r="R338" s="1"/>
    </row>
    <row r="341" spans="4:18" x14ac:dyDescent="0.15">
      <c r="D341" s="4" t="s">
        <v>25</v>
      </c>
      <c r="E341" s="4" t="s">
        <v>26</v>
      </c>
      <c r="F341" s="4" t="s">
        <v>29</v>
      </c>
      <c r="G341" s="4" t="s">
        <v>140</v>
      </c>
      <c r="H341" s="4" t="s">
        <v>141</v>
      </c>
      <c r="I341" s="1"/>
      <c r="J341" s="1"/>
      <c r="K341" s="1"/>
      <c r="L341" s="1"/>
      <c r="M341" s="1">
        <v>1</v>
      </c>
      <c r="N341" s="1">
        <v>2</v>
      </c>
      <c r="O341" s="1">
        <v>3</v>
      </c>
      <c r="P341" s="1"/>
      <c r="Q341" s="1"/>
      <c r="R341" s="1"/>
    </row>
    <row r="342" spans="4:18" x14ac:dyDescent="0.15">
      <c r="D342" s="5">
        <f>IF(K342=K341,D341+1,K342*10000+1)</f>
        <v>200001</v>
      </c>
      <c r="E342" s="5" t="s">
        <v>146</v>
      </c>
      <c r="F342" s="5">
        <v>1</v>
      </c>
      <c r="G342" s="5">
        <v>1</v>
      </c>
      <c r="H342" s="5"/>
      <c r="I342" s="1"/>
      <c r="J342" s="1" t="s">
        <v>138</v>
      </c>
      <c r="K342" s="1">
        <f>_xlfn.XLOOKUP(E342,备注!E:E,备注!D:D)</f>
        <v>20</v>
      </c>
      <c r="L342" s="1" t="s">
        <v>139</v>
      </c>
      <c r="M342" s="1">
        <f>F342</f>
        <v>1</v>
      </c>
      <c r="N342" s="1">
        <f>IF(G342="","",G342)</f>
        <v>1</v>
      </c>
      <c r="O342" s="1" t="str">
        <f>IF(H342="","",H342)</f>
        <v/>
      </c>
      <c r="P342" s="1" t="str">
        <f>IF(K342="","",$B$2&amp;J342&amp;$B$2&amp;$B$1&amp;K342)</f>
        <v>"ConditionType":20</v>
      </c>
      <c r="Q342" s="1" t="str">
        <f>$B$2&amp;L342&amp;$B$2&amp;$B$1&amp;$A$1&amp;_xlfn.TEXTJOIN($C$1,1,M342:O342)&amp;$A$2</f>
        <v>"Param":[1,1]</v>
      </c>
      <c r="R342" s="1" t="str">
        <f>$A$3&amp;_xlfn.TEXTJOIN($C$1,1,P342:Q342)&amp;$A$4</f>
        <v>{"ConditionType":20,"Param":[1,1]}</v>
      </c>
    </row>
    <row r="343" spans="4:18" x14ac:dyDescent="0.15">
      <c r="D343" s="5">
        <f t="shared" ref="D343:D351" si="172">IF(K343=K342,D342+1,K343*10000+1)</f>
        <v>200002</v>
      </c>
      <c r="E343" s="5" t="s">
        <v>146</v>
      </c>
      <c r="F343" s="5">
        <v>1</v>
      </c>
      <c r="G343" s="5">
        <v>5</v>
      </c>
      <c r="H343" s="5"/>
      <c r="J343" s="1" t="s">
        <v>138</v>
      </c>
      <c r="K343" s="1">
        <f>_xlfn.XLOOKUP(E343,备注!E:E,备注!D:D)</f>
        <v>20</v>
      </c>
      <c r="L343" s="1" t="s">
        <v>139</v>
      </c>
      <c r="M343" s="1">
        <f t="shared" ref="M343:M353" si="173">F343</f>
        <v>1</v>
      </c>
      <c r="N343" s="1">
        <f t="shared" ref="N343:N353" si="174">IF(G343="","",G343)</f>
        <v>5</v>
      </c>
      <c r="O343" s="1" t="str">
        <f t="shared" ref="O343:O351" si="175">IF(H343="","",H343)</f>
        <v/>
      </c>
      <c r="P343" s="1" t="str">
        <f t="shared" ref="P343:P351" si="176">IF(K343="","",$B$2&amp;J343&amp;$B$2&amp;$B$1&amp;K343)</f>
        <v>"ConditionType":20</v>
      </c>
      <c r="Q343" s="1" t="str">
        <f t="shared" ref="Q343:Q351" si="177">$B$2&amp;L343&amp;$B$2&amp;$B$1&amp;$A$1&amp;_xlfn.TEXTJOIN($C$1,1,M343:O343)&amp;$A$2</f>
        <v>"Param":[1,5]</v>
      </c>
      <c r="R343" s="1" t="str">
        <f t="shared" ref="R343:R351" si="178">$A$3&amp;_xlfn.TEXTJOIN($C$1,1,P343:Q343)&amp;$A$4</f>
        <v>{"ConditionType":20,"Param":[1,5]}</v>
      </c>
    </row>
    <row r="344" spans="4:18" x14ac:dyDescent="0.15">
      <c r="D344" s="5">
        <f t="shared" si="172"/>
        <v>200003</v>
      </c>
      <c r="E344" s="5" t="s">
        <v>146</v>
      </c>
      <c r="F344" s="5">
        <v>1</v>
      </c>
      <c r="G344" s="5">
        <v>10</v>
      </c>
      <c r="H344" s="5"/>
      <c r="J344" s="1" t="s">
        <v>138</v>
      </c>
      <c r="K344" s="1">
        <f>_xlfn.XLOOKUP(E344,备注!E:E,备注!D:D)</f>
        <v>20</v>
      </c>
      <c r="L344" s="1" t="s">
        <v>139</v>
      </c>
      <c r="M344" s="1">
        <f t="shared" si="173"/>
        <v>1</v>
      </c>
      <c r="N344" s="1">
        <f t="shared" si="174"/>
        <v>10</v>
      </c>
      <c r="O344" s="1" t="str">
        <f t="shared" si="175"/>
        <v/>
      </c>
      <c r="P344" s="1" t="str">
        <f t="shared" si="176"/>
        <v>"ConditionType":20</v>
      </c>
      <c r="Q344" s="1" t="str">
        <f t="shared" si="177"/>
        <v>"Param":[1,10]</v>
      </c>
      <c r="R344" s="1" t="str">
        <f t="shared" si="178"/>
        <v>{"ConditionType":20,"Param":[1,10]}</v>
      </c>
    </row>
    <row r="345" spans="4:18" x14ac:dyDescent="0.15">
      <c r="D345" s="5">
        <f t="shared" si="172"/>
        <v>200004</v>
      </c>
      <c r="E345" s="5" t="s">
        <v>146</v>
      </c>
      <c r="F345" s="5">
        <v>1</v>
      </c>
      <c r="G345" s="5">
        <v>15</v>
      </c>
      <c r="H345" s="5"/>
      <c r="J345" s="1" t="s">
        <v>138</v>
      </c>
      <c r="K345" s="1">
        <f>_xlfn.XLOOKUP(E345,备注!E:E,备注!D:D)</f>
        <v>20</v>
      </c>
      <c r="L345" s="1" t="s">
        <v>139</v>
      </c>
      <c r="M345" s="1">
        <f t="shared" si="173"/>
        <v>1</v>
      </c>
      <c r="N345" s="1">
        <f t="shared" si="174"/>
        <v>15</v>
      </c>
      <c r="O345" s="1" t="str">
        <f t="shared" si="175"/>
        <v/>
      </c>
      <c r="P345" s="1" t="str">
        <f t="shared" si="176"/>
        <v>"ConditionType":20</v>
      </c>
      <c r="Q345" s="1" t="str">
        <f t="shared" si="177"/>
        <v>"Param":[1,15]</v>
      </c>
      <c r="R345" s="1" t="str">
        <f t="shared" si="178"/>
        <v>{"ConditionType":20,"Param":[1,15]}</v>
      </c>
    </row>
    <row r="346" spans="4:18" x14ac:dyDescent="0.15">
      <c r="D346" s="5">
        <f t="shared" si="172"/>
        <v>200005</v>
      </c>
      <c r="E346" s="5" t="s">
        <v>146</v>
      </c>
      <c r="F346" s="5">
        <v>2</v>
      </c>
      <c r="G346" s="5">
        <v>1</v>
      </c>
      <c r="H346" s="5"/>
      <c r="J346" s="1" t="s">
        <v>138</v>
      </c>
      <c r="K346" s="1">
        <f>_xlfn.XLOOKUP(E346,备注!E:E,备注!D:D)</f>
        <v>20</v>
      </c>
      <c r="L346" s="1" t="s">
        <v>139</v>
      </c>
      <c r="M346" s="1">
        <f t="shared" si="173"/>
        <v>2</v>
      </c>
      <c r="N346" s="1">
        <f t="shared" si="174"/>
        <v>1</v>
      </c>
      <c r="O346" s="1" t="str">
        <f t="shared" si="175"/>
        <v/>
      </c>
      <c r="P346" s="1" t="str">
        <f t="shared" si="176"/>
        <v>"ConditionType":20</v>
      </c>
      <c r="Q346" s="1" t="str">
        <f t="shared" si="177"/>
        <v>"Param":[2,1]</v>
      </c>
      <c r="R346" s="1" t="str">
        <f t="shared" si="178"/>
        <v>{"ConditionType":20,"Param":[2,1]}</v>
      </c>
    </row>
    <row r="347" spans="4:18" x14ac:dyDescent="0.15">
      <c r="D347" s="5">
        <f t="shared" si="172"/>
        <v>200006</v>
      </c>
      <c r="E347" s="5" t="s">
        <v>146</v>
      </c>
      <c r="F347" s="5">
        <v>2</v>
      </c>
      <c r="G347" s="5">
        <v>5</v>
      </c>
      <c r="H347" s="5"/>
      <c r="J347" s="1" t="s">
        <v>138</v>
      </c>
      <c r="K347" s="1">
        <f>_xlfn.XLOOKUP(E347,备注!E:E,备注!D:D)</f>
        <v>20</v>
      </c>
      <c r="L347" s="1" t="s">
        <v>139</v>
      </c>
      <c r="M347" s="1">
        <f t="shared" si="173"/>
        <v>2</v>
      </c>
      <c r="N347" s="1">
        <f t="shared" si="174"/>
        <v>5</v>
      </c>
      <c r="O347" s="1" t="str">
        <f t="shared" si="175"/>
        <v/>
      </c>
      <c r="P347" s="1" t="str">
        <f t="shared" si="176"/>
        <v>"ConditionType":20</v>
      </c>
      <c r="Q347" s="1" t="str">
        <f t="shared" si="177"/>
        <v>"Param":[2,5]</v>
      </c>
      <c r="R347" s="1" t="str">
        <f t="shared" si="178"/>
        <v>{"ConditionType":20,"Param":[2,5]}</v>
      </c>
    </row>
    <row r="348" spans="4:18" x14ac:dyDescent="0.15">
      <c r="D348" s="5">
        <f t="shared" si="172"/>
        <v>200007</v>
      </c>
      <c r="E348" s="5" t="s">
        <v>146</v>
      </c>
      <c r="F348" s="5">
        <v>2</v>
      </c>
      <c r="G348" s="5">
        <v>10</v>
      </c>
      <c r="H348" s="5"/>
      <c r="J348" s="1" t="s">
        <v>138</v>
      </c>
      <c r="K348" s="1">
        <f>_xlfn.XLOOKUP(E348,备注!E:E,备注!D:D)</f>
        <v>20</v>
      </c>
      <c r="L348" s="1" t="s">
        <v>139</v>
      </c>
      <c r="M348" s="1">
        <f t="shared" si="173"/>
        <v>2</v>
      </c>
      <c r="N348" s="1">
        <f t="shared" si="174"/>
        <v>10</v>
      </c>
      <c r="O348" s="1" t="str">
        <f t="shared" si="175"/>
        <v/>
      </c>
      <c r="P348" s="1" t="str">
        <f t="shared" si="176"/>
        <v>"ConditionType":20</v>
      </c>
      <c r="Q348" s="1" t="str">
        <f t="shared" si="177"/>
        <v>"Param":[2,10]</v>
      </c>
      <c r="R348" s="1" t="str">
        <f t="shared" si="178"/>
        <v>{"ConditionType":20,"Param":[2,10]}</v>
      </c>
    </row>
    <row r="349" spans="4:18" x14ac:dyDescent="0.15">
      <c r="D349" s="5">
        <f t="shared" si="172"/>
        <v>200008</v>
      </c>
      <c r="E349" s="5" t="s">
        <v>146</v>
      </c>
      <c r="F349" s="5">
        <v>2</v>
      </c>
      <c r="G349" s="5">
        <v>15</v>
      </c>
      <c r="H349" s="5"/>
      <c r="J349" s="1" t="s">
        <v>138</v>
      </c>
      <c r="K349" s="1">
        <f>_xlfn.XLOOKUP(E349,备注!E:E,备注!D:D)</f>
        <v>20</v>
      </c>
      <c r="L349" s="1" t="s">
        <v>139</v>
      </c>
      <c r="M349" s="1">
        <f t="shared" si="173"/>
        <v>2</v>
      </c>
      <c r="N349" s="1">
        <f t="shared" si="174"/>
        <v>15</v>
      </c>
      <c r="O349" s="1" t="str">
        <f t="shared" si="175"/>
        <v/>
      </c>
      <c r="P349" s="1" t="str">
        <f t="shared" si="176"/>
        <v>"ConditionType":20</v>
      </c>
      <c r="Q349" s="1" t="str">
        <f t="shared" si="177"/>
        <v>"Param":[2,15]</v>
      </c>
      <c r="R349" s="1" t="str">
        <f t="shared" si="178"/>
        <v>{"ConditionType":20,"Param":[2,15]}</v>
      </c>
    </row>
    <row r="350" spans="4:18" x14ac:dyDescent="0.15">
      <c r="D350" s="5">
        <f t="shared" si="172"/>
        <v>200009</v>
      </c>
      <c r="E350" s="5" t="s">
        <v>146</v>
      </c>
      <c r="F350" s="5">
        <v>3</v>
      </c>
      <c r="G350" s="5">
        <v>1</v>
      </c>
      <c r="H350" s="5"/>
      <c r="J350" s="1" t="s">
        <v>138</v>
      </c>
      <c r="K350" s="1">
        <f>_xlfn.XLOOKUP(E350,备注!E:E,备注!D:D)</f>
        <v>20</v>
      </c>
      <c r="L350" s="1" t="s">
        <v>139</v>
      </c>
      <c r="M350" s="1">
        <f t="shared" si="173"/>
        <v>3</v>
      </c>
      <c r="N350" s="1">
        <f t="shared" si="174"/>
        <v>1</v>
      </c>
      <c r="O350" s="1" t="str">
        <f t="shared" si="175"/>
        <v/>
      </c>
      <c r="P350" s="1" t="str">
        <f t="shared" si="176"/>
        <v>"ConditionType":20</v>
      </c>
      <c r="Q350" s="1" t="str">
        <f t="shared" si="177"/>
        <v>"Param":[3,1]</v>
      </c>
      <c r="R350" s="1" t="str">
        <f t="shared" si="178"/>
        <v>{"ConditionType":20,"Param":[3,1]}</v>
      </c>
    </row>
    <row r="351" spans="4:18" x14ac:dyDescent="0.15">
      <c r="D351" s="5">
        <f t="shared" si="172"/>
        <v>200010</v>
      </c>
      <c r="E351" s="5" t="s">
        <v>146</v>
      </c>
      <c r="F351" s="5">
        <v>3</v>
      </c>
      <c r="G351" s="5">
        <v>5</v>
      </c>
      <c r="H351" s="5"/>
      <c r="J351" s="1" t="s">
        <v>138</v>
      </c>
      <c r="K351" s="1">
        <f>_xlfn.XLOOKUP(E351,备注!E:E,备注!D:D)</f>
        <v>20</v>
      </c>
      <c r="L351" s="1" t="s">
        <v>139</v>
      </c>
      <c r="M351" s="1">
        <f t="shared" si="173"/>
        <v>3</v>
      </c>
      <c r="N351" s="1">
        <f t="shared" si="174"/>
        <v>5</v>
      </c>
      <c r="O351" s="1" t="str">
        <f t="shared" si="175"/>
        <v/>
      </c>
      <c r="P351" s="1" t="str">
        <f t="shared" si="176"/>
        <v>"ConditionType":20</v>
      </c>
      <c r="Q351" s="1" t="str">
        <f t="shared" si="177"/>
        <v>"Param":[3,5]</v>
      </c>
      <c r="R351" s="1" t="str">
        <f t="shared" si="178"/>
        <v>{"ConditionType":20,"Param":[3,5]}</v>
      </c>
    </row>
    <row r="352" spans="4:18" x14ac:dyDescent="0.15">
      <c r="D352" s="5">
        <f t="shared" ref="D352:D355" si="179">IF(K352=K351,D351+1,K352*10000+1)</f>
        <v>200011</v>
      </c>
      <c r="E352" s="5" t="s">
        <v>146</v>
      </c>
      <c r="F352" s="5">
        <v>3</v>
      </c>
      <c r="G352" s="5">
        <v>10</v>
      </c>
      <c r="H352" s="5"/>
      <c r="J352" s="1" t="s">
        <v>138</v>
      </c>
      <c r="K352" s="1">
        <f>_xlfn.XLOOKUP(E352,备注!E:E,备注!D:D)</f>
        <v>20</v>
      </c>
      <c r="L352" s="1" t="s">
        <v>139</v>
      </c>
      <c r="M352" s="1">
        <f t="shared" si="173"/>
        <v>3</v>
      </c>
      <c r="N352" s="1">
        <f t="shared" si="174"/>
        <v>10</v>
      </c>
      <c r="O352" s="1"/>
      <c r="P352" s="1" t="str">
        <f t="shared" ref="P352:P355" si="180">IF(K352="","",$B$2&amp;J352&amp;$B$2&amp;$B$1&amp;K352)</f>
        <v>"ConditionType":20</v>
      </c>
      <c r="Q352" s="1" t="str">
        <f t="shared" ref="Q352:Q355" si="181">$B$2&amp;L352&amp;$B$2&amp;$B$1&amp;$A$1&amp;_xlfn.TEXTJOIN($C$1,1,M352:O352)&amp;$A$2</f>
        <v>"Param":[3,10]</v>
      </c>
      <c r="R352" s="1" t="str">
        <f t="shared" ref="R352:R355" si="182">$A$3&amp;_xlfn.TEXTJOIN($C$1,1,P352:Q352)&amp;$A$4</f>
        <v>{"ConditionType":20,"Param":[3,10]}</v>
      </c>
    </row>
    <row r="353" spans="4:18" x14ac:dyDescent="0.15">
      <c r="D353" s="5">
        <f t="shared" si="179"/>
        <v>200012</v>
      </c>
      <c r="E353" s="5" t="s">
        <v>146</v>
      </c>
      <c r="F353" s="5">
        <v>3</v>
      </c>
      <c r="G353" s="5">
        <v>15</v>
      </c>
      <c r="H353" s="5"/>
      <c r="J353" s="1" t="s">
        <v>138</v>
      </c>
      <c r="K353" s="1">
        <f>_xlfn.XLOOKUP(E353,备注!E:E,备注!D:D)</f>
        <v>20</v>
      </c>
      <c r="L353" s="1" t="s">
        <v>139</v>
      </c>
      <c r="M353" s="1">
        <f t="shared" si="173"/>
        <v>3</v>
      </c>
      <c r="N353" s="1">
        <f t="shared" si="174"/>
        <v>15</v>
      </c>
      <c r="O353" s="1"/>
      <c r="P353" s="1" t="str">
        <f t="shared" si="180"/>
        <v>"ConditionType":20</v>
      </c>
      <c r="Q353" s="1" t="str">
        <f t="shared" si="181"/>
        <v>"Param":[3,15]</v>
      </c>
      <c r="R353" s="1" t="str">
        <f t="shared" si="182"/>
        <v>{"ConditionType":20,"Param":[3,15]}</v>
      </c>
    </row>
    <row r="354" spans="4:18" x14ac:dyDescent="0.15">
      <c r="D354" s="5">
        <f t="shared" si="179"/>
        <v>200013</v>
      </c>
      <c r="E354" s="5" t="s">
        <v>146</v>
      </c>
      <c r="F354" s="5">
        <v>4</v>
      </c>
      <c r="G354" s="5">
        <v>1</v>
      </c>
      <c r="H354" s="5"/>
      <c r="J354" s="1" t="s">
        <v>138</v>
      </c>
      <c r="K354" s="1">
        <f>_xlfn.XLOOKUP(E354,备注!E:E,备注!D:D)</f>
        <v>20</v>
      </c>
      <c r="L354" s="1" t="s">
        <v>139</v>
      </c>
      <c r="M354" s="1">
        <f t="shared" ref="M354:M361" si="183">F354</f>
        <v>4</v>
      </c>
      <c r="N354" s="1">
        <f t="shared" ref="N354:N361" si="184">IF(G354="","",G354)</f>
        <v>1</v>
      </c>
      <c r="O354" s="1" t="str">
        <f t="shared" ref="O354:O355" si="185">IF(H354="","",H354)</f>
        <v/>
      </c>
      <c r="P354" s="1" t="str">
        <f t="shared" si="180"/>
        <v>"ConditionType":20</v>
      </c>
      <c r="Q354" s="1" t="str">
        <f t="shared" si="181"/>
        <v>"Param":[4,1]</v>
      </c>
      <c r="R354" s="1" t="str">
        <f t="shared" si="182"/>
        <v>{"ConditionType":20,"Param":[4,1]}</v>
      </c>
    </row>
    <row r="355" spans="4:18" x14ac:dyDescent="0.15">
      <c r="D355" s="5">
        <f t="shared" si="179"/>
        <v>200014</v>
      </c>
      <c r="E355" s="5" t="s">
        <v>146</v>
      </c>
      <c r="F355" s="5">
        <v>4</v>
      </c>
      <c r="G355" s="5">
        <v>5</v>
      </c>
      <c r="H355" s="5"/>
      <c r="J355" s="1" t="s">
        <v>138</v>
      </c>
      <c r="K355" s="1">
        <f>_xlfn.XLOOKUP(E355,备注!E:E,备注!D:D)</f>
        <v>20</v>
      </c>
      <c r="L355" s="1" t="s">
        <v>139</v>
      </c>
      <c r="M355" s="1">
        <f t="shared" si="183"/>
        <v>4</v>
      </c>
      <c r="N355" s="1">
        <f t="shared" si="184"/>
        <v>5</v>
      </c>
      <c r="O355" s="1" t="str">
        <f t="shared" si="185"/>
        <v/>
      </c>
      <c r="P355" s="1" t="str">
        <f t="shared" si="180"/>
        <v>"ConditionType":20</v>
      </c>
      <c r="Q355" s="1" t="str">
        <f t="shared" si="181"/>
        <v>"Param":[4,5]</v>
      </c>
      <c r="R355" s="1" t="str">
        <f t="shared" si="182"/>
        <v>{"ConditionType":20,"Param":[4,5]}</v>
      </c>
    </row>
    <row r="356" spans="4:18" x14ac:dyDescent="0.15">
      <c r="D356" s="5">
        <f t="shared" ref="D356:D361" si="186">IF(K356=K355,D355+1,K356*10000+1)</f>
        <v>200015</v>
      </c>
      <c r="E356" s="5" t="s">
        <v>146</v>
      </c>
      <c r="F356" s="5">
        <v>4</v>
      </c>
      <c r="G356" s="5">
        <v>10</v>
      </c>
      <c r="H356" s="5"/>
      <c r="J356" s="1" t="s">
        <v>138</v>
      </c>
      <c r="K356" s="1">
        <f>_xlfn.XLOOKUP(E356,备注!E:E,备注!D:D)</f>
        <v>20</v>
      </c>
      <c r="L356" s="1" t="s">
        <v>139</v>
      </c>
      <c r="M356" s="1">
        <f t="shared" si="183"/>
        <v>4</v>
      </c>
      <c r="N356" s="1">
        <f t="shared" si="184"/>
        <v>10</v>
      </c>
      <c r="O356" s="1"/>
      <c r="P356" s="1" t="str">
        <f t="shared" ref="P356:P361" si="187">IF(K356="","",$B$2&amp;J356&amp;$B$2&amp;$B$1&amp;K356)</f>
        <v>"ConditionType":20</v>
      </c>
      <c r="Q356" s="1" t="str">
        <f t="shared" ref="Q356:Q361" si="188">$B$2&amp;L356&amp;$B$2&amp;$B$1&amp;$A$1&amp;_xlfn.TEXTJOIN($C$1,1,M356:O356)&amp;$A$2</f>
        <v>"Param":[4,10]</v>
      </c>
      <c r="R356" s="1" t="str">
        <f t="shared" ref="R356:R361" si="189">$A$3&amp;_xlfn.TEXTJOIN($C$1,1,P356:Q356)&amp;$A$4</f>
        <v>{"ConditionType":20,"Param":[4,10]}</v>
      </c>
    </row>
    <row r="357" spans="4:18" x14ac:dyDescent="0.15">
      <c r="D357" s="5">
        <f t="shared" si="186"/>
        <v>200016</v>
      </c>
      <c r="E357" s="5" t="s">
        <v>146</v>
      </c>
      <c r="F357" s="5">
        <v>4</v>
      </c>
      <c r="G357" s="5">
        <v>15</v>
      </c>
      <c r="H357" s="5"/>
      <c r="J357" s="1" t="s">
        <v>138</v>
      </c>
      <c r="K357" s="1">
        <f>_xlfn.XLOOKUP(E357,备注!E:E,备注!D:D)</f>
        <v>20</v>
      </c>
      <c r="L357" s="1" t="s">
        <v>139</v>
      </c>
      <c r="M357" s="1">
        <f t="shared" si="183"/>
        <v>4</v>
      </c>
      <c r="N357" s="1">
        <f t="shared" si="184"/>
        <v>15</v>
      </c>
      <c r="O357" s="1"/>
      <c r="P357" s="1" t="str">
        <f t="shared" si="187"/>
        <v>"ConditionType":20</v>
      </c>
      <c r="Q357" s="1" t="str">
        <f t="shared" si="188"/>
        <v>"Param":[4,15]</v>
      </c>
      <c r="R357" s="1" t="str">
        <f t="shared" si="189"/>
        <v>{"ConditionType":20,"Param":[4,15]}</v>
      </c>
    </row>
    <row r="358" spans="4:18" x14ac:dyDescent="0.15">
      <c r="D358" s="5">
        <f t="shared" si="186"/>
        <v>200017</v>
      </c>
      <c r="E358" s="5" t="s">
        <v>146</v>
      </c>
      <c r="F358" s="5">
        <v>5</v>
      </c>
      <c r="G358" s="5">
        <v>1</v>
      </c>
      <c r="H358" s="5"/>
      <c r="J358" s="1" t="s">
        <v>138</v>
      </c>
      <c r="K358" s="1">
        <f>_xlfn.XLOOKUP(E358,备注!E:E,备注!D:D)</f>
        <v>20</v>
      </c>
      <c r="L358" s="1" t="s">
        <v>139</v>
      </c>
      <c r="M358" s="1">
        <f t="shared" si="183"/>
        <v>5</v>
      </c>
      <c r="N358" s="1">
        <f t="shared" si="184"/>
        <v>1</v>
      </c>
      <c r="O358" s="1" t="str">
        <f t="shared" ref="O358:O359" si="190">IF(H358="","",H358)</f>
        <v/>
      </c>
      <c r="P358" s="1" t="str">
        <f t="shared" si="187"/>
        <v>"ConditionType":20</v>
      </c>
      <c r="Q358" s="1" t="str">
        <f t="shared" si="188"/>
        <v>"Param":[5,1]</v>
      </c>
      <c r="R358" s="1" t="str">
        <f t="shared" si="189"/>
        <v>{"ConditionType":20,"Param":[5,1]}</v>
      </c>
    </row>
    <row r="359" spans="4:18" x14ac:dyDescent="0.15">
      <c r="D359" s="5">
        <f t="shared" si="186"/>
        <v>200018</v>
      </c>
      <c r="E359" s="5" t="s">
        <v>146</v>
      </c>
      <c r="F359" s="5">
        <v>5</v>
      </c>
      <c r="G359" s="5">
        <v>5</v>
      </c>
      <c r="H359" s="5"/>
      <c r="J359" s="1" t="s">
        <v>138</v>
      </c>
      <c r="K359" s="1">
        <f>_xlfn.XLOOKUP(E359,备注!E:E,备注!D:D)</f>
        <v>20</v>
      </c>
      <c r="L359" s="1" t="s">
        <v>139</v>
      </c>
      <c r="M359" s="1">
        <f t="shared" si="183"/>
        <v>5</v>
      </c>
      <c r="N359" s="1">
        <f t="shared" si="184"/>
        <v>5</v>
      </c>
      <c r="O359" s="1" t="str">
        <f t="shared" si="190"/>
        <v/>
      </c>
      <c r="P359" s="1" t="str">
        <f t="shared" si="187"/>
        <v>"ConditionType":20</v>
      </c>
      <c r="Q359" s="1" t="str">
        <f t="shared" si="188"/>
        <v>"Param":[5,5]</v>
      </c>
      <c r="R359" s="1" t="str">
        <f t="shared" si="189"/>
        <v>{"ConditionType":20,"Param":[5,5]}</v>
      </c>
    </row>
    <row r="360" spans="4:18" x14ac:dyDescent="0.15">
      <c r="D360" s="5">
        <f t="shared" si="186"/>
        <v>200019</v>
      </c>
      <c r="E360" s="5" t="s">
        <v>146</v>
      </c>
      <c r="F360" s="5">
        <v>5</v>
      </c>
      <c r="G360" s="5">
        <v>10</v>
      </c>
      <c r="H360" s="5"/>
      <c r="J360" s="1" t="s">
        <v>138</v>
      </c>
      <c r="K360" s="1">
        <f>_xlfn.XLOOKUP(E360,备注!E:E,备注!D:D)</f>
        <v>20</v>
      </c>
      <c r="L360" s="1" t="s">
        <v>139</v>
      </c>
      <c r="M360" s="1">
        <f t="shared" si="183"/>
        <v>5</v>
      </c>
      <c r="N360" s="1">
        <f t="shared" si="184"/>
        <v>10</v>
      </c>
      <c r="O360" s="1"/>
      <c r="P360" s="1" t="str">
        <f t="shared" si="187"/>
        <v>"ConditionType":20</v>
      </c>
      <c r="Q360" s="1" t="str">
        <f t="shared" si="188"/>
        <v>"Param":[5,10]</v>
      </c>
      <c r="R360" s="1" t="str">
        <f t="shared" si="189"/>
        <v>{"ConditionType":20,"Param":[5,10]}</v>
      </c>
    </row>
    <row r="361" spans="4:18" x14ac:dyDescent="0.15">
      <c r="D361" s="5">
        <f t="shared" si="186"/>
        <v>200020</v>
      </c>
      <c r="E361" s="5" t="s">
        <v>146</v>
      </c>
      <c r="F361" s="5">
        <v>5</v>
      </c>
      <c r="G361" s="5">
        <v>15</v>
      </c>
      <c r="H361" s="5"/>
      <c r="J361" s="1" t="s">
        <v>138</v>
      </c>
      <c r="K361" s="1">
        <f>_xlfn.XLOOKUP(E361,备注!E:E,备注!D:D)</f>
        <v>20</v>
      </c>
      <c r="L361" s="1" t="s">
        <v>139</v>
      </c>
      <c r="M361" s="1">
        <f t="shared" si="183"/>
        <v>5</v>
      </c>
      <c r="N361" s="1">
        <f t="shared" si="184"/>
        <v>15</v>
      </c>
      <c r="O361" s="1"/>
      <c r="P361" s="1" t="str">
        <f t="shared" si="187"/>
        <v>"ConditionType":20</v>
      </c>
      <c r="Q361" s="1" t="str">
        <f t="shared" si="188"/>
        <v>"Param":[5,15]</v>
      </c>
      <c r="R361" s="1" t="str">
        <f t="shared" si="189"/>
        <v>{"ConditionType":20,"Param":[5,15]}</v>
      </c>
    </row>
    <row r="362" spans="4:18" x14ac:dyDescent="0.15">
      <c r="D362" s="5">
        <f t="shared" ref="D362:D365" si="191">IF(K362=K361,D361+1,K362*10000+1)</f>
        <v>200021</v>
      </c>
      <c r="E362" s="5" t="s">
        <v>146</v>
      </c>
      <c r="F362" s="5">
        <v>6</v>
      </c>
      <c r="G362" s="5">
        <v>1</v>
      </c>
      <c r="H362" s="5"/>
      <c r="J362" s="1" t="s">
        <v>138</v>
      </c>
      <c r="K362" s="1">
        <f>_xlfn.XLOOKUP(E362,备注!E:E,备注!D:D)</f>
        <v>20</v>
      </c>
      <c r="L362" s="1" t="s">
        <v>139</v>
      </c>
      <c r="M362" s="1">
        <f t="shared" ref="M362:M365" si="192">F362</f>
        <v>6</v>
      </c>
      <c r="N362" s="1">
        <f t="shared" ref="N362:N365" si="193">IF(G362="","",G362)</f>
        <v>1</v>
      </c>
      <c r="O362" s="1"/>
      <c r="P362" s="1" t="str">
        <f t="shared" ref="P362:P363" si="194">IF(K362="","",$B$2&amp;J362&amp;$B$2&amp;$B$1&amp;K362)</f>
        <v>"ConditionType":20</v>
      </c>
      <c r="Q362" s="1" t="str">
        <f t="shared" ref="Q362:Q363" si="195">$B$2&amp;L362&amp;$B$2&amp;$B$1&amp;$A$1&amp;_xlfn.TEXTJOIN($C$1,1,M362:O362)&amp;$A$2</f>
        <v>"Param":[6,1]</v>
      </c>
      <c r="R362" s="1" t="str">
        <f t="shared" ref="R362:R363" si="196">$A$3&amp;_xlfn.TEXTJOIN($C$1,1,P362:Q362)&amp;$A$4</f>
        <v>{"ConditionType":20,"Param":[6,1]}</v>
      </c>
    </row>
    <row r="363" spans="4:18" x14ac:dyDescent="0.15">
      <c r="D363" s="5">
        <f t="shared" si="191"/>
        <v>200022</v>
      </c>
      <c r="E363" s="5" t="s">
        <v>146</v>
      </c>
      <c r="F363" s="5">
        <v>6</v>
      </c>
      <c r="G363" s="5">
        <v>5</v>
      </c>
      <c r="H363" s="5"/>
      <c r="J363" s="1" t="s">
        <v>138</v>
      </c>
      <c r="K363" s="1">
        <f>_xlfn.XLOOKUP(E363,备注!E:E,备注!D:D)</f>
        <v>20</v>
      </c>
      <c r="L363" s="1" t="s">
        <v>139</v>
      </c>
      <c r="M363" s="1">
        <f t="shared" si="192"/>
        <v>6</v>
      </c>
      <c r="N363" s="1">
        <f t="shared" si="193"/>
        <v>5</v>
      </c>
      <c r="O363" s="1"/>
      <c r="P363" s="1" t="str">
        <f t="shared" si="194"/>
        <v>"ConditionType":20</v>
      </c>
      <c r="Q363" s="1" t="str">
        <f t="shared" si="195"/>
        <v>"Param":[6,5]</v>
      </c>
      <c r="R363" s="1" t="str">
        <f t="shared" si="196"/>
        <v>{"ConditionType":20,"Param":[6,5]}</v>
      </c>
    </row>
    <row r="364" spans="4:18" x14ac:dyDescent="0.15">
      <c r="D364" s="5">
        <f t="shared" si="191"/>
        <v>200023</v>
      </c>
      <c r="E364" s="5" t="s">
        <v>146</v>
      </c>
      <c r="F364" s="5">
        <v>6</v>
      </c>
      <c r="G364" s="5">
        <v>10</v>
      </c>
      <c r="H364" s="5"/>
      <c r="J364" s="1" t="s">
        <v>138</v>
      </c>
      <c r="K364" s="1">
        <f>_xlfn.XLOOKUP(E364,备注!E:E,备注!D:D)</f>
        <v>20</v>
      </c>
      <c r="L364" s="1" t="s">
        <v>139</v>
      </c>
      <c r="M364" s="1">
        <f t="shared" si="192"/>
        <v>6</v>
      </c>
      <c r="N364" s="1">
        <f t="shared" si="193"/>
        <v>10</v>
      </c>
      <c r="O364" s="1"/>
      <c r="P364" s="1" t="str">
        <f t="shared" ref="P364:P365" si="197">IF(K364="","",$B$2&amp;J364&amp;$B$2&amp;$B$1&amp;K364)</f>
        <v>"ConditionType":20</v>
      </c>
      <c r="Q364" s="1" t="str">
        <f t="shared" ref="Q364:Q365" si="198">$B$2&amp;L364&amp;$B$2&amp;$B$1&amp;$A$1&amp;_xlfn.TEXTJOIN($C$1,1,M364:O364)&amp;$A$2</f>
        <v>"Param":[6,10]</v>
      </c>
      <c r="R364" s="1" t="str">
        <f t="shared" ref="R364:R365" si="199">$A$3&amp;_xlfn.TEXTJOIN($C$1,1,P364:Q364)&amp;$A$4</f>
        <v>{"ConditionType":20,"Param":[6,10]}</v>
      </c>
    </row>
    <row r="365" spans="4:18" x14ac:dyDescent="0.15">
      <c r="D365" s="5">
        <f t="shared" si="191"/>
        <v>200024</v>
      </c>
      <c r="E365" s="5" t="s">
        <v>146</v>
      </c>
      <c r="F365" s="5">
        <v>6</v>
      </c>
      <c r="G365" s="5">
        <v>15</v>
      </c>
      <c r="H365" s="5"/>
      <c r="J365" s="1" t="s">
        <v>138</v>
      </c>
      <c r="K365" s="1">
        <f>_xlfn.XLOOKUP(E365,备注!E:E,备注!D:D)</f>
        <v>20</v>
      </c>
      <c r="L365" s="1" t="s">
        <v>139</v>
      </c>
      <c r="M365" s="1">
        <f t="shared" si="192"/>
        <v>6</v>
      </c>
      <c r="N365" s="1">
        <f t="shared" si="193"/>
        <v>15</v>
      </c>
      <c r="O365" s="1"/>
      <c r="P365" s="1" t="str">
        <f t="shared" si="197"/>
        <v>"ConditionType":20</v>
      </c>
      <c r="Q365" s="1" t="str">
        <f t="shared" si="198"/>
        <v>"Param":[6,15]</v>
      </c>
      <c r="R365" s="1" t="str">
        <f t="shared" si="199"/>
        <v>{"ConditionType":20,"Param":[6,15]}</v>
      </c>
    </row>
    <row r="366" spans="4:18" x14ac:dyDescent="0.15">
      <c r="D366" s="5"/>
      <c r="E366" s="5"/>
      <c r="F366" s="5"/>
      <c r="G366" s="5"/>
      <c r="H366" s="5"/>
      <c r="J366" s="1"/>
      <c r="K366" s="1"/>
      <c r="L366" s="1"/>
      <c r="M366" s="1"/>
      <c r="N366" s="1"/>
      <c r="O366" s="1"/>
      <c r="P366" s="1"/>
      <c r="Q366" s="1"/>
      <c r="R366" s="1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A5842-3178-4BF7-9A7B-BE41C6AC6FC7}">
  <dimension ref="A1:M2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" sqref="I1:I1048576"/>
    </sheetView>
  </sheetViews>
  <sheetFormatPr defaultRowHeight="13.5" x14ac:dyDescent="0.15"/>
  <cols>
    <col min="1" max="3" width="9" style="1"/>
    <col min="4" max="4" width="28.25" style="1" bestFit="1" customWidth="1"/>
    <col min="5" max="5" width="9" style="1"/>
    <col min="6" max="6" width="30.5" style="1" bestFit="1" customWidth="1"/>
    <col min="7" max="8" width="9" style="1"/>
    <col min="9" max="9" width="25.75" style="1" bestFit="1" customWidth="1"/>
    <col min="10" max="10" width="11.625" style="1" bestFit="1" customWidth="1"/>
    <col min="11" max="11" width="18.375" style="1" bestFit="1" customWidth="1"/>
    <col min="12" max="12" width="101.5" style="1" bestFit="1" customWidth="1"/>
    <col min="13" max="13" width="125.875" style="1" bestFit="1" customWidth="1"/>
    <col min="14" max="16384" width="9" style="1"/>
  </cols>
  <sheetData>
    <row r="1" spans="1:13" x14ac:dyDescent="0.15">
      <c r="A1" s="1" t="s">
        <v>16</v>
      </c>
      <c r="B1" s="1" t="s">
        <v>17</v>
      </c>
      <c r="C1" s="1" t="s">
        <v>18</v>
      </c>
    </row>
    <row r="2" spans="1:13" x14ac:dyDescent="0.15">
      <c r="A2" s="1" t="s">
        <v>19</v>
      </c>
      <c r="B2" s="1" t="s">
        <v>20</v>
      </c>
    </row>
    <row r="3" spans="1:13" x14ac:dyDescent="0.15">
      <c r="A3" s="1" t="s">
        <v>21</v>
      </c>
    </row>
    <row r="4" spans="1:13" x14ac:dyDescent="0.15">
      <c r="A4" s="1" t="s">
        <v>22</v>
      </c>
    </row>
    <row r="5" spans="1:13" x14ac:dyDescent="0.15">
      <c r="J5" s="27" t="s">
        <v>130</v>
      </c>
      <c r="K5" s="27" t="s">
        <v>129</v>
      </c>
      <c r="L5" s="27" t="s">
        <v>132</v>
      </c>
      <c r="M5" s="27" t="s">
        <v>133</v>
      </c>
    </row>
    <row r="6" spans="1:13" x14ac:dyDescent="0.15">
      <c r="D6" s="5" t="str">
        <f>"PushEverythingBagDesc"&amp;H6</f>
        <v>PushEverythingBagDesc1301</v>
      </c>
      <c r="E6" s="5">
        <v>100</v>
      </c>
      <c r="F6" s="5" t="str">
        <f>"PushEverythingBag"&amp;H6</f>
        <v>PushEverythingBag1301</v>
      </c>
      <c r="G6" s="5" t="s">
        <v>186</v>
      </c>
      <c r="H6" s="5">
        <v>1301</v>
      </c>
      <c r="I6" s="5" t="s">
        <v>149</v>
      </c>
      <c r="J6" s="5">
        <v>19.899999999999999</v>
      </c>
      <c r="K6" s="5" t="s">
        <v>95</v>
      </c>
      <c r="L6" s="1" t="str">
        <f>礼包内容!I23</f>
        <v>[{"ItemId":10002,"Num":10}]</v>
      </c>
      <c r="M6" s="1" t="str">
        <f>礼包内容!J23</f>
        <v>[{"ItemId":20002,"Num":60},{"ItemId":50002,"Num":1200},{"ItemId":50004,"Num":100000},{"ItemId":50005,"Num":570}]</v>
      </c>
    </row>
    <row r="7" spans="1:13" x14ac:dyDescent="0.15">
      <c r="D7" s="5" t="str">
        <f t="shared" ref="D7:D23" si="0">"PushEverythingBagDesc"&amp;H7</f>
        <v>PushEverythingBagDesc1302</v>
      </c>
      <c r="E7" s="5">
        <v>100</v>
      </c>
      <c r="F7" s="5" t="str">
        <f t="shared" ref="F7:F23" si="1">"PushEverythingBag"&amp;H7</f>
        <v>PushEverythingBag1302</v>
      </c>
      <c r="G7" s="5"/>
      <c r="H7" s="5">
        <v>1302</v>
      </c>
      <c r="I7" s="21" t="s">
        <v>167</v>
      </c>
      <c r="J7" s="5">
        <v>49.9</v>
      </c>
      <c r="K7" s="21" t="s">
        <v>95</v>
      </c>
      <c r="L7" s="27" t="s">
        <v>65</v>
      </c>
      <c r="M7" s="27" t="s">
        <v>65</v>
      </c>
    </row>
    <row r="8" spans="1:13" x14ac:dyDescent="0.15">
      <c r="D8" s="5" t="str">
        <f t="shared" si="0"/>
        <v>PushEverythingBagDesc1303</v>
      </c>
      <c r="E8" s="5">
        <v>100</v>
      </c>
      <c r="F8" s="5" t="str">
        <f t="shared" si="1"/>
        <v>PushEverythingBag1303</v>
      </c>
      <c r="G8" s="5" t="s">
        <v>148</v>
      </c>
      <c r="H8" s="5">
        <v>1303</v>
      </c>
      <c r="I8" s="5" t="s">
        <v>168</v>
      </c>
      <c r="J8" s="5">
        <v>99.9</v>
      </c>
      <c r="K8" s="5" t="s">
        <v>95</v>
      </c>
      <c r="L8" s="1" t="str">
        <f>礼包内容!Y23</f>
        <v>[{"ItemId":10002,"Num":75}]</v>
      </c>
      <c r="M8" s="1" t="str">
        <f>礼包内容!Z23</f>
        <v>[{"ItemId":30005,"Num":150},{"ItemId":50002,"Num":5400},{"ItemId":50004,"Num":500000},{"ItemId":50005,"Num":2500}]</v>
      </c>
    </row>
    <row r="9" spans="1:13" x14ac:dyDescent="0.15">
      <c r="D9" s="5" t="str">
        <f t="shared" si="0"/>
        <v>PushEverythingBagDesc1401</v>
      </c>
      <c r="E9" s="5">
        <v>200</v>
      </c>
      <c r="F9" s="5" t="str">
        <f t="shared" si="1"/>
        <v>PushEverythingBag1401</v>
      </c>
      <c r="G9" s="5" t="s">
        <v>147</v>
      </c>
      <c r="H9" s="5">
        <v>1401</v>
      </c>
      <c r="I9" s="5" t="s">
        <v>150</v>
      </c>
      <c r="J9" s="5">
        <v>19.899999999999999</v>
      </c>
      <c r="K9" s="5" t="s">
        <v>115</v>
      </c>
      <c r="L9" s="1" t="str">
        <f>礼包内容!I47</f>
        <v>[{"ItemId":10004,"Num":15}]</v>
      </c>
      <c r="M9" s="1" t="str">
        <f>礼包内容!J47</f>
        <v>[{"ItemId":50002,"Num":900},{"ItemId":50004,"Num":100000},{"ItemId":50005,"Num":570}]</v>
      </c>
    </row>
    <row r="10" spans="1:13" x14ac:dyDescent="0.15">
      <c r="D10" s="5" t="str">
        <f t="shared" si="0"/>
        <v>PushEverythingBagDesc1402</v>
      </c>
      <c r="E10" s="5">
        <v>200</v>
      </c>
      <c r="F10" s="5" t="str">
        <f t="shared" si="1"/>
        <v>PushEverythingBag1402</v>
      </c>
      <c r="G10" s="5" t="s">
        <v>180</v>
      </c>
      <c r="H10" s="5">
        <v>1402</v>
      </c>
      <c r="I10" s="5" t="s">
        <v>169</v>
      </c>
      <c r="J10" s="5">
        <v>49.9</v>
      </c>
      <c r="K10" s="5" t="s">
        <v>115</v>
      </c>
      <c r="L10" s="1" t="str">
        <f>礼包内容!Q47</f>
        <v>[{"ItemId":10004,"Num":30}]</v>
      </c>
      <c r="M10" s="1" t="str">
        <f>礼包内容!R47</f>
        <v>[{"ItemId":50002,"Num":2400},{"ItemId":50004,"Num":200000},{"ItemId":50005,"Num":1250}]</v>
      </c>
    </row>
    <row r="11" spans="1:13" x14ac:dyDescent="0.15">
      <c r="D11" s="5" t="str">
        <f t="shared" si="0"/>
        <v>PushEverythingBagDesc1403</v>
      </c>
      <c r="E11" s="5">
        <v>200</v>
      </c>
      <c r="F11" s="5" t="str">
        <f t="shared" si="1"/>
        <v>PushEverythingBag1403</v>
      </c>
      <c r="G11" s="5" t="s">
        <v>148</v>
      </c>
      <c r="H11" s="5">
        <v>1403</v>
      </c>
      <c r="I11" s="5" t="s">
        <v>170</v>
      </c>
      <c r="J11" s="5">
        <v>99.9</v>
      </c>
      <c r="K11" s="5" t="s">
        <v>115</v>
      </c>
      <c r="L11" s="1" t="str">
        <f>礼包内容!Y47</f>
        <v>[{"ItemId":10004,"Num":65}]</v>
      </c>
      <c r="M11" s="1" t="str">
        <f>礼包内容!Z47</f>
        <v>[{"ItemId":50002,"Num":4800},{"ItemId":50004,"Num":500000},{"ItemId":50005,"Num":2500}]</v>
      </c>
    </row>
    <row r="12" spans="1:13" x14ac:dyDescent="0.15">
      <c r="D12" s="5" t="str">
        <f t="shared" si="0"/>
        <v>PushEverythingBagDesc1501</v>
      </c>
      <c r="E12" s="5">
        <v>300</v>
      </c>
      <c r="F12" s="5" t="str">
        <f t="shared" si="1"/>
        <v>PushEverythingBag1501</v>
      </c>
      <c r="G12" s="5"/>
      <c r="H12" s="5">
        <v>1501</v>
      </c>
      <c r="I12" s="21" t="s">
        <v>153</v>
      </c>
      <c r="J12" s="5">
        <v>19.899999999999999</v>
      </c>
      <c r="K12" s="21" t="s">
        <v>121</v>
      </c>
      <c r="L12" s="27" t="s">
        <v>65</v>
      </c>
      <c r="M12" s="27" t="s">
        <v>65</v>
      </c>
    </row>
    <row r="13" spans="1:13" x14ac:dyDescent="0.15">
      <c r="D13" s="5" t="str">
        <f t="shared" si="0"/>
        <v>PushEverythingBagDesc1502</v>
      </c>
      <c r="E13" s="5">
        <v>300</v>
      </c>
      <c r="F13" s="5" t="str">
        <f t="shared" si="1"/>
        <v>PushEverythingBag1502</v>
      </c>
      <c r="G13" s="5" t="s">
        <v>186</v>
      </c>
      <c r="H13" s="5">
        <v>1502</v>
      </c>
      <c r="I13" s="5" t="s">
        <v>171</v>
      </c>
      <c r="J13" s="5">
        <v>49.9</v>
      </c>
      <c r="K13" s="5" t="s">
        <v>121</v>
      </c>
      <c r="L13" s="1" t="str">
        <f>礼包内容!Q72</f>
        <v>[{"ItemId":70002,"Num":125}]</v>
      </c>
      <c r="M13" s="1" t="str">
        <f>礼包内容!R72</f>
        <v>[{"ItemId":50002,"Num":2400},{"ItemId":50004,"Num":200000},{"ItemId":50005,"Num":1250}]</v>
      </c>
    </row>
    <row r="14" spans="1:13" x14ac:dyDescent="0.15">
      <c r="D14" s="5" t="str">
        <f t="shared" si="0"/>
        <v>PushEverythingBagDesc1503</v>
      </c>
      <c r="E14" s="5">
        <v>300</v>
      </c>
      <c r="F14" s="5" t="str">
        <f t="shared" si="1"/>
        <v>PushEverythingBag1503</v>
      </c>
      <c r="G14" s="5" t="s">
        <v>148</v>
      </c>
      <c r="H14" s="5">
        <v>1503</v>
      </c>
      <c r="I14" s="5" t="s">
        <v>172</v>
      </c>
      <c r="J14" s="5">
        <v>99.9</v>
      </c>
      <c r="K14" s="5" t="s">
        <v>121</v>
      </c>
      <c r="L14" s="1" t="str">
        <f>礼包内容!Y72</f>
        <v>[{"ItemId":70002,"Num":250}]</v>
      </c>
      <c r="M14" s="1" t="str">
        <f>礼包内容!Z72</f>
        <v>[{"ItemId":50002,"Num":4800},{"ItemId":50004,"Num":500000},{"ItemId":50005,"Num":2500}]</v>
      </c>
    </row>
    <row r="15" spans="1:13" x14ac:dyDescent="0.15">
      <c r="D15" s="5" t="str">
        <f t="shared" si="0"/>
        <v>PushEverythingBagDesc1601</v>
      </c>
      <c r="E15" s="5">
        <v>401</v>
      </c>
      <c r="F15" s="5" t="str">
        <f t="shared" si="1"/>
        <v>PushEverythingBag1601</v>
      </c>
      <c r="G15" s="5" t="s">
        <v>178</v>
      </c>
      <c r="H15" s="5">
        <v>1601</v>
      </c>
      <c r="I15" s="5" t="s">
        <v>156</v>
      </c>
      <c r="J15" s="5">
        <v>19.899999999999999</v>
      </c>
      <c r="K15" s="5" t="s">
        <v>134</v>
      </c>
      <c r="L15" s="27" t="s">
        <v>211</v>
      </c>
      <c r="M15" s="1" t="str">
        <f>礼包内容!J96</f>
        <v>[{"ItemId":10002,"Num":5},{"ItemId":50002,"Num":280},{"ItemId":50004,"Num":500000},{"ItemId":50005,"Num":200}]</v>
      </c>
    </row>
    <row r="16" spans="1:13" x14ac:dyDescent="0.15">
      <c r="D16" s="5" t="str">
        <f t="shared" si="0"/>
        <v>PushEverythingBagDesc1602</v>
      </c>
      <c r="E16" s="5">
        <v>402</v>
      </c>
      <c r="F16" s="5" t="str">
        <f t="shared" si="1"/>
        <v>PushEverythingBag1602</v>
      </c>
      <c r="G16" s="5"/>
      <c r="H16" s="5">
        <v>1602</v>
      </c>
      <c r="I16" s="21" t="s">
        <v>157</v>
      </c>
      <c r="J16" s="5">
        <v>49.9</v>
      </c>
      <c r="K16" s="21" t="s">
        <v>131</v>
      </c>
      <c r="L16" s="27" t="s">
        <v>65</v>
      </c>
      <c r="M16" s="27" t="s">
        <v>65</v>
      </c>
    </row>
    <row r="17" spans="4:13" x14ac:dyDescent="0.15">
      <c r="D17" s="5" t="str">
        <f t="shared" si="0"/>
        <v>PushEverythingBagDesc1603</v>
      </c>
      <c r="E17" s="5">
        <v>403</v>
      </c>
      <c r="F17" s="5" t="str">
        <f t="shared" si="1"/>
        <v>PushEverythingBag1603</v>
      </c>
      <c r="G17" s="5" t="str">
        <f t="shared" ref="G17:G23" si="2">G14</f>
        <v>[40,-1]</v>
      </c>
      <c r="H17" s="5">
        <v>1603</v>
      </c>
      <c r="I17" s="5" t="s">
        <v>158</v>
      </c>
      <c r="J17" s="5">
        <v>99.9</v>
      </c>
      <c r="K17" s="5" t="s">
        <v>134</v>
      </c>
      <c r="L17" s="27" t="s">
        <v>214</v>
      </c>
      <c r="M17" s="1" t="str">
        <f>礼包内容!Z96</f>
        <v>[{"ItemId":10002,"Num":75},{"ItemId":50002,"Num":4800},{"ItemId":50004,"Num":500000},{"ItemId":50005,"Num":2500}]</v>
      </c>
    </row>
    <row r="18" spans="4:13" x14ac:dyDescent="0.15">
      <c r="D18" s="5" t="str">
        <f t="shared" si="0"/>
        <v>PushEverythingBagDesc1701</v>
      </c>
      <c r="E18" s="5">
        <v>401</v>
      </c>
      <c r="F18" s="5" t="str">
        <f t="shared" si="1"/>
        <v>PushEverythingBag1701</v>
      </c>
      <c r="G18" s="5" t="str">
        <f t="shared" si="2"/>
        <v>[0,-1]</v>
      </c>
      <c r="H18" s="5">
        <v>1701</v>
      </c>
      <c r="I18" s="5" t="s">
        <v>159</v>
      </c>
      <c r="J18" s="5">
        <v>19.899999999999999</v>
      </c>
      <c r="K18" s="5" t="s">
        <v>135</v>
      </c>
      <c r="L18" s="27" t="s">
        <v>212</v>
      </c>
      <c r="M18" s="1" t="str">
        <f>M15</f>
        <v>[{"ItemId":10002,"Num":5},{"ItemId":50002,"Num":280},{"ItemId":50004,"Num":500000},{"ItemId":50005,"Num":200}]</v>
      </c>
    </row>
    <row r="19" spans="4:13" x14ac:dyDescent="0.15">
      <c r="D19" s="5" t="str">
        <f t="shared" si="0"/>
        <v>PushEverythingBagDesc1702</v>
      </c>
      <c r="E19" s="5">
        <v>402</v>
      </c>
      <c r="F19" s="5" t="str">
        <f t="shared" si="1"/>
        <v>PushEverythingBag1702</v>
      </c>
      <c r="G19" s="5"/>
      <c r="H19" s="5">
        <v>1702</v>
      </c>
      <c r="I19" s="21" t="s">
        <v>160</v>
      </c>
      <c r="J19" s="5">
        <v>49.9</v>
      </c>
      <c r="K19" s="21" t="s">
        <v>131</v>
      </c>
      <c r="L19" s="27" t="s">
        <v>65</v>
      </c>
      <c r="M19" s="27" t="s">
        <v>65</v>
      </c>
    </row>
    <row r="20" spans="4:13" x14ac:dyDescent="0.15">
      <c r="D20" s="5" t="str">
        <f t="shared" si="0"/>
        <v>PushEverythingBagDesc1703</v>
      </c>
      <c r="E20" s="5">
        <v>403</v>
      </c>
      <c r="F20" s="5" t="str">
        <f t="shared" si="1"/>
        <v>PushEverythingBag1703</v>
      </c>
      <c r="G20" s="5" t="str">
        <f t="shared" si="2"/>
        <v>[40,-1]</v>
      </c>
      <c r="H20" s="5">
        <v>1703</v>
      </c>
      <c r="I20" s="5" t="s">
        <v>161</v>
      </c>
      <c r="J20" s="5">
        <v>99.9</v>
      </c>
      <c r="K20" s="5" t="s">
        <v>135</v>
      </c>
      <c r="L20" s="27" t="s">
        <v>215</v>
      </c>
      <c r="M20" s="1" t="str">
        <f>M17</f>
        <v>[{"ItemId":10002,"Num":75},{"ItemId":50002,"Num":4800},{"ItemId":50004,"Num":500000},{"ItemId":50005,"Num":2500}]</v>
      </c>
    </row>
    <row r="21" spans="4:13" x14ac:dyDescent="0.15">
      <c r="D21" s="5" t="str">
        <f t="shared" si="0"/>
        <v>PushEverythingBagDesc1801</v>
      </c>
      <c r="E21" s="5">
        <v>401</v>
      </c>
      <c r="F21" s="5" t="str">
        <f t="shared" si="1"/>
        <v>PushEverythingBag1801</v>
      </c>
      <c r="G21" s="5" t="str">
        <f t="shared" si="2"/>
        <v>[0,-1]</v>
      </c>
      <c r="H21" s="5">
        <v>1801</v>
      </c>
      <c r="I21" s="5" t="s">
        <v>162</v>
      </c>
      <c r="J21" s="5">
        <v>19.899999999999999</v>
      </c>
      <c r="K21" s="5" t="s">
        <v>136</v>
      </c>
      <c r="L21" s="27" t="s">
        <v>213</v>
      </c>
      <c r="M21" s="1" t="str">
        <f>M18</f>
        <v>[{"ItemId":10002,"Num":5},{"ItemId":50002,"Num":280},{"ItemId":50004,"Num":500000},{"ItemId":50005,"Num":200}]</v>
      </c>
    </row>
    <row r="22" spans="4:13" x14ac:dyDescent="0.15">
      <c r="D22" s="5" t="str">
        <f t="shared" si="0"/>
        <v>PushEverythingBagDesc1802</v>
      </c>
      <c r="E22" s="5">
        <v>402</v>
      </c>
      <c r="F22" s="5" t="str">
        <f t="shared" si="1"/>
        <v>PushEverythingBag1802</v>
      </c>
      <c r="G22" s="5"/>
      <c r="H22" s="5">
        <v>1802</v>
      </c>
      <c r="I22" s="21" t="s">
        <v>163</v>
      </c>
      <c r="J22" s="5">
        <v>49.9</v>
      </c>
      <c r="K22" s="21" t="s">
        <v>131</v>
      </c>
      <c r="L22" s="27" t="s">
        <v>65</v>
      </c>
      <c r="M22" s="27" t="s">
        <v>65</v>
      </c>
    </row>
    <row r="23" spans="4:13" x14ac:dyDescent="0.15">
      <c r="D23" s="5" t="str">
        <f t="shared" si="0"/>
        <v>PushEverythingBagDesc1803</v>
      </c>
      <c r="E23" s="5">
        <v>403</v>
      </c>
      <c r="F23" s="5" t="str">
        <f t="shared" si="1"/>
        <v>PushEverythingBag1803</v>
      </c>
      <c r="G23" s="5" t="str">
        <f t="shared" si="2"/>
        <v>[40,-1]</v>
      </c>
      <c r="H23" s="5">
        <v>1803</v>
      </c>
      <c r="I23" s="5" t="s">
        <v>164</v>
      </c>
      <c r="J23" s="5">
        <v>99.9</v>
      </c>
      <c r="K23" s="5" t="s">
        <v>136</v>
      </c>
      <c r="L23" s="27" t="s">
        <v>216</v>
      </c>
      <c r="M23" s="1" t="str">
        <f>M20</f>
        <v>[{"ItemId":10002,"Num":75},{"ItemId":50002,"Num":4800},{"ItemId":50004,"Num":500000},{"ItemId":50005,"Num":2500}]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1"/>
  <sheetViews>
    <sheetView zoomScale="70" zoomScaleNormal="70" workbookViewId="0">
      <pane xSplit="3" ySplit="4" topLeftCell="J5" activePane="bottomRight" state="frozen"/>
      <selection pane="topRight"/>
      <selection pane="bottomLeft"/>
      <selection pane="bottomRight" activeCell="W26" sqref="W26"/>
    </sheetView>
  </sheetViews>
  <sheetFormatPr defaultColWidth="9" defaultRowHeight="13.5" x14ac:dyDescent="0.15"/>
  <cols>
    <col min="1" max="3" width="9" style="1"/>
    <col min="4" max="4" width="11.875" style="1" customWidth="1"/>
    <col min="5" max="5" width="15.75" style="1" bestFit="1" customWidth="1"/>
    <col min="6" max="6" width="28.875" style="1" bestFit="1" customWidth="1"/>
    <col min="7" max="7" width="30.375" style="1" customWidth="1"/>
    <col min="8" max="8" width="9" style="1"/>
    <col min="9" max="9" width="16.125" style="1" bestFit="1" customWidth="1"/>
    <col min="10" max="10" width="16" style="1" customWidth="1"/>
    <col min="11" max="11" width="32.75" style="1" bestFit="1" customWidth="1"/>
    <col min="12" max="12" width="28.25" style="1" customWidth="1"/>
    <col min="13" max="13" width="9" style="1"/>
    <col min="14" max="14" width="28.875" style="1" bestFit="1" customWidth="1"/>
    <col min="15" max="16" width="9" style="1"/>
    <col min="17" max="17" width="31.625" style="1" bestFit="1" customWidth="1"/>
    <col min="18" max="18" width="20.75" style="1" customWidth="1"/>
    <col min="19" max="19" width="32.75" style="1" bestFit="1" customWidth="1"/>
    <col min="20" max="21" width="9" style="1"/>
    <col min="22" max="22" width="33.25" style="1" bestFit="1" customWidth="1"/>
    <col min="23" max="24" width="9" style="1"/>
    <col min="25" max="25" width="16.125" style="1" bestFit="1" customWidth="1"/>
    <col min="26" max="26" width="13.875" style="1" bestFit="1" customWidth="1"/>
    <col min="27" max="27" width="32.75" style="1" bestFit="1" customWidth="1"/>
    <col min="28" max="16384" width="9" style="1"/>
  </cols>
  <sheetData>
    <row r="1" spans="1:24" ht="13.5" customHeight="1" x14ac:dyDescent="0.15">
      <c r="A1" s="1" t="s">
        <v>16</v>
      </c>
      <c r="B1" s="1" t="s">
        <v>17</v>
      </c>
      <c r="C1" s="1" t="s">
        <v>18</v>
      </c>
      <c r="E1" s="1" t="s">
        <v>23</v>
      </c>
      <c r="F1" s="1" t="s">
        <v>24</v>
      </c>
    </row>
    <row r="2" spans="1:24" ht="13.5" customHeight="1" x14ac:dyDescent="0.15">
      <c r="A2" s="1" t="s">
        <v>19</v>
      </c>
      <c r="B2" s="1" t="s">
        <v>20</v>
      </c>
    </row>
    <row r="3" spans="1:24" x14ac:dyDescent="0.15">
      <c r="A3" s="1" t="s">
        <v>21</v>
      </c>
    </row>
    <row r="4" spans="1:24" x14ac:dyDescent="0.15">
      <c r="A4" s="1" t="s">
        <v>22</v>
      </c>
    </row>
    <row r="5" spans="1:24" ht="15.75" thickBot="1" x14ac:dyDescent="0.2">
      <c r="D5" s="2"/>
      <c r="E5" s="3" t="s">
        <v>89</v>
      </c>
      <c r="F5" s="2" t="s">
        <v>90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15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thickBot="1" x14ac:dyDescent="0.2">
      <c r="D7" s="2"/>
      <c r="E7" s="3" t="s">
        <v>91</v>
      </c>
      <c r="F7" s="2" t="s">
        <v>92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15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15">
      <c r="D9" s="2" t="s">
        <v>93</v>
      </c>
      <c r="E9" s="4" t="s">
        <v>94</v>
      </c>
      <c r="F9" s="5" t="s">
        <v>95</v>
      </c>
      <c r="G9" s="2"/>
      <c r="H9" s="2"/>
      <c r="I9" s="2"/>
      <c r="J9" s="2"/>
      <c r="K9" s="2"/>
      <c r="L9" s="2" t="s">
        <v>96</v>
      </c>
      <c r="M9" s="21" t="s">
        <v>94</v>
      </c>
      <c r="N9" s="21" t="s">
        <v>95</v>
      </c>
      <c r="O9" s="2"/>
      <c r="P9" s="2"/>
      <c r="Q9" s="2"/>
      <c r="R9" s="2"/>
      <c r="S9" s="2"/>
      <c r="T9" s="2" t="s">
        <v>97</v>
      </c>
      <c r="U9" s="4" t="s">
        <v>94</v>
      </c>
      <c r="V9" s="5" t="s">
        <v>95</v>
      </c>
      <c r="W9" s="2"/>
      <c r="X9" s="2"/>
    </row>
    <row r="10" spans="1:24" x14ac:dyDescent="0.15">
      <c r="D10" s="2">
        <v>0</v>
      </c>
      <c r="E10" s="4" t="s">
        <v>98</v>
      </c>
      <c r="F10" s="6" t="s">
        <v>99</v>
      </c>
      <c r="G10" s="2"/>
      <c r="H10" s="2"/>
      <c r="I10" s="2"/>
      <c r="J10" s="2"/>
      <c r="K10" s="2"/>
      <c r="L10" s="2" t="s">
        <v>100</v>
      </c>
      <c r="M10" s="21" t="s">
        <v>98</v>
      </c>
      <c r="N10" s="22" t="s">
        <v>99</v>
      </c>
      <c r="O10" s="2"/>
      <c r="P10" s="2"/>
      <c r="Q10" s="2"/>
      <c r="R10" s="2"/>
      <c r="S10" s="2"/>
      <c r="T10" s="2" t="s">
        <v>101</v>
      </c>
      <c r="U10" s="4" t="s">
        <v>98</v>
      </c>
      <c r="V10" s="6" t="s">
        <v>99</v>
      </c>
      <c r="W10" s="2"/>
      <c r="X10" s="2"/>
    </row>
    <row r="11" spans="1:24" x14ac:dyDescent="0.15">
      <c r="D11" s="2"/>
      <c r="E11" s="4" t="s">
        <v>102</v>
      </c>
      <c r="F11" s="5">
        <v>2</v>
      </c>
      <c r="G11" s="2" t="s">
        <v>103</v>
      </c>
      <c r="H11" s="2"/>
      <c r="I11" s="2"/>
      <c r="J11" s="2"/>
      <c r="K11" s="2"/>
      <c r="L11" s="2"/>
      <c r="M11" s="21" t="s">
        <v>102</v>
      </c>
      <c r="N11" s="21">
        <v>2</v>
      </c>
      <c r="O11" s="2" t="s">
        <v>103</v>
      </c>
      <c r="P11" s="2"/>
      <c r="Q11" s="2"/>
      <c r="R11" s="2"/>
      <c r="S11" s="2"/>
      <c r="T11" s="2"/>
      <c r="U11" s="4" t="s">
        <v>102</v>
      </c>
      <c r="V11" s="5">
        <v>2</v>
      </c>
      <c r="W11" s="2" t="s">
        <v>103</v>
      </c>
      <c r="X11" s="2"/>
    </row>
    <row r="12" spans="1:24" x14ac:dyDescent="0.15">
      <c r="D12" s="2"/>
      <c r="E12" s="4" t="s">
        <v>104</v>
      </c>
      <c r="F12" s="6">
        <v>19.899999999999999</v>
      </c>
      <c r="G12" s="2" t="s">
        <v>105</v>
      </c>
      <c r="H12" s="2"/>
      <c r="I12" s="2"/>
      <c r="J12" s="2"/>
      <c r="K12" s="2"/>
      <c r="L12" s="2"/>
      <c r="M12" s="21" t="s">
        <v>104</v>
      </c>
      <c r="N12" s="22">
        <v>49.9</v>
      </c>
      <c r="O12" s="2" t="s">
        <v>105</v>
      </c>
      <c r="P12" s="2"/>
      <c r="Q12" s="2"/>
      <c r="R12" s="2"/>
      <c r="S12" s="2"/>
      <c r="T12" s="2"/>
      <c r="U12" s="4" t="s">
        <v>104</v>
      </c>
      <c r="V12" s="6">
        <v>99.9</v>
      </c>
      <c r="W12" s="2" t="s">
        <v>105</v>
      </c>
      <c r="X12" s="2"/>
    </row>
    <row r="13" spans="1:24" x14ac:dyDescent="0.15">
      <c r="D13" s="2"/>
      <c r="E13" s="4" t="s">
        <v>75</v>
      </c>
      <c r="F13" s="7">
        <f>SUM(G16:G20)/F12</f>
        <v>0</v>
      </c>
      <c r="G13" s="2"/>
      <c r="H13" s="2"/>
      <c r="I13" s="2"/>
      <c r="J13" s="2"/>
      <c r="K13" s="2"/>
      <c r="L13" s="2"/>
      <c r="M13" s="21" t="s">
        <v>75</v>
      </c>
      <c r="N13" s="23">
        <f>SUM(O16:O20)/N12</f>
        <v>0</v>
      </c>
      <c r="O13" s="2"/>
      <c r="P13" s="2"/>
      <c r="Q13" s="2"/>
      <c r="R13" s="2"/>
      <c r="S13" s="2"/>
      <c r="T13" s="2"/>
      <c r="U13" s="4" t="s">
        <v>75</v>
      </c>
      <c r="V13" s="7">
        <f>SUM(W16:W20)/V12</f>
        <v>0</v>
      </c>
      <c r="W13" s="2"/>
      <c r="X13" s="2"/>
    </row>
    <row r="14" spans="1:24" x14ac:dyDescent="0.15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15">
      <c r="D15" s="2"/>
      <c r="E15" s="4" t="s">
        <v>106</v>
      </c>
      <c r="F15" s="4" t="s">
        <v>107</v>
      </c>
      <c r="G15" s="4" t="s">
        <v>108</v>
      </c>
      <c r="H15" s="2"/>
      <c r="I15" s="2"/>
      <c r="J15" s="2"/>
      <c r="K15" s="2"/>
      <c r="L15" s="2"/>
      <c r="M15" s="4" t="s">
        <v>106</v>
      </c>
      <c r="N15" s="4" t="s">
        <v>107</v>
      </c>
      <c r="O15" s="4" t="s">
        <v>108</v>
      </c>
      <c r="P15" s="2"/>
      <c r="Q15" s="2"/>
      <c r="R15" s="2"/>
      <c r="S15" s="2"/>
      <c r="T15" s="2"/>
      <c r="U15" s="4" t="s">
        <v>106</v>
      </c>
      <c r="V15" s="4" t="s">
        <v>107</v>
      </c>
      <c r="W15" s="4" t="s">
        <v>108</v>
      </c>
      <c r="X15" s="2"/>
    </row>
    <row r="16" spans="1:24" x14ac:dyDescent="0.15">
      <c r="D16" s="2"/>
      <c r="E16" s="14" t="s">
        <v>15</v>
      </c>
      <c r="F16" s="5">
        <f>SUMIFS(G$633:G$638,F$633:F$638,E16)</f>
        <v>0</v>
      </c>
      <c r="G16" s="9">
        <f>_xlfn.XLOOKUP(E16,[1]定价!$D$24:$D$1052,[1]定价!$I$24:$I$1052)*F16</f>
        <v>0</v>
      </c>
      <c r="H16" s="2"/>
      <c r="I16" s="2"/>
      <c r="J16" s="2"/>
      <c r="K16" s="2"/>
      <c r="L16" s="2"/>
      <c r="M16" s="14" t="s">
        <v>15</v>
      </c>
      <c r="N16" s="5">
        <f>SUMIFS(O$633:O$638,N$633:N$638,M16)</f>
        <v>0</v>
      </c>
      <c r="O16" s="9">
        <f>_xlfn.XLOOKUP(M16,[1]定价!$D$24:$D$1052,[1]定价!$I$24:$I$1052)*N16</f>
        <v>0</v>
      </c>
      <c r="P16" s="2"/>
      <c r="Q16" s="2"/>
      <c r="R16" s="2"/>
      <c r="S16" s="2"/>
      <c r="T16" s="2"/>
      <c r="U16" s="14" t="s">
        <v>15</v>
      </c>
      <c r="V16" s="5">
        <f>SUMIFS(W$633:W$638,V$633:V$638,U16)</f>
        <v>0</v>
      </c>
      <c r="W16" s="9">
        <f>_xlfn.XLOOKUP(U16,[1]定价!$D$24:$D$1052,[1]定价!$I$24:$I$1052)*V16</f>
        <v>0</v>
      </c>
      <c r="X16" s="2"/>
    </row>
    <row r="17" spans="4:27" x14ac:dyDescent="0.15">
      <c r="D17" s="2"/>
      <c r="E17" s="14" t="s">
        <v>109</v>
      </c>
      <c r="F17" s="5">
        <f t="shared" ref="F17:F20" si="0">SUMIFS(G$633:G$638,F$633:F$638,E17)</f>
        <v>0</v>
      </c>
      <c r="G17" s="9">
        <f>_xlfn.XLOOKUP(E17,[1]定价!$D$24:$D$1052,[1]定价!$I$24:$I$1052)*F17</f>
        <v>0</v>
      </c>
      <c r="H17" s="2"/>
      <c r="I17" s="2"/>
      <c r="J17" s="2"/>
      <c r="K17" s="2"/>
      <c r="L17" s="2"/>
      <c r="M17" s="8" t="s">
        <v>12</v>
      </c>
      <c r="N17" s="5">
        <f t="shared" ref="N17:N20" si="1">SUMIFS(O$633:O$638,N$633:N$638,M17)</f>
        <v>0</v>
      </c>
      <c r="O17" s="9">
        <f>_xlfn.XLOOKUP(M17,[1]定价!$D$24:$D$1052,[1]定价!$I$24:$I$1052)*N17</f>
        <v>0</v>
      </c>
      <c r="P17" s="2"/>
      <c r="Q17" s="2"/>
      <c r="R17" s="2"/>
      <c r="S17" s="2"/>
      <c r="T17" s="2"/>
      <c r="U17" s="8" t="s">
        <v>12</v>
      </c>
      <c r="V17" s="5">
        <f t="shared" ref="V17:V20" si="2">SUMIFS(W$633:W$638,V$633:V$638,U17)</f>
        <v>0</v>
      </c>
      <c r="W17" s="9">
        <f>_xlfn.XLOOKUP(U17,[1]定价!$D$24:$D$1052,[1]定价!$I$24:$I$1052)*V17</f>
        <v>0</v>
      </c>
      <c r="X17" s="2"/>
    </row>
    <row r="18" spans="4:27" x14ac:dyDescent="0.15">
      <c r="D18" s="2"/>
      <c r="E18" s="8" t="s">
        <v>12</v>
      </c>
      <c r="F18" s="5">
        <f t="shared" si="0"/>
        <v>0</v>
      </c>
      <c r="G18" s="9">
        <f>_xlfn.XLOOKUP(E18,[1]定价!$D$24:$D$1052,[1]定价!$I$24:$I$1052)*F18</f>
        <v>0</v>
      </c>
      <c r="H18" s="2"/>
      <c r="I18" s="2"/>
      <c r="J18" s="2"/>
      <c r="K18" s="2"/>
      <c r="L18" s="2"/>
      <c r="M18" s="13" t="s">
        <v>110</v>
      </c>
      <c r="N18" s="5">
        <f t="shared" si="1"/>
        <v>0</v>
      </c>
      <c r="O18" s="9">
        <f>_xlfn.XLOOKUP(M18,[1]定价!$D$24:$D$1052,[1]定价!$I$24:$I$1052)*N18</f>
        <v>0</v>
      </c>
      <c r="P18" s="2"/>
      <c r="Q18" s="2"/>
      <c r="R18" s="2"/>
      <c r="S18" s="2"/>
      <c r="T18" s="2"/>
      <c r="U18" s="13" t="s">
        <v>110</v>
      </c>
      <c r="V18" s="5">
        <f t="shared" si="2"/>
        <v>0</v>
      </c>
      <c r="W18" s="9">
        <f>_xlfn.XLOOKUP(U18,[1]定价!$D$24:$D$1052,[1]定价!$I$24:$I$1052)*V18</f>
        <v>0</v>
      </c>
      <c r="X18" s="2"/>
    </row>
    <row r="19" spans="4:27" x14ac:dyDescent="0.15">
      <c r="D19" s="2"/>
      <c r="E19" s="24" t="s">
        <v>111</v>
      </c>
      <c r="F19" s="5">
        <f t="shared" si="0"/>
        <v>0</v>
      </c>
      <c r="G19" s="9">
        <f>_xlfn.XLOOKUP(E19,[1]定价!$D$24:$D$1052,[1]定价!$I$24:$I$1052)*F19</f>
        <v>0</v>
      </c>
      <c r="H19" s="2"/>
      <c r="I19" s="2"/>
      <c r="J19" s="2"/>
      <c r="K19" s="2"/>
      <c r="L19" s="2"/>
      <c r="M19" s="24" t="s">
        <v>111</v>
      </c>
      <c r="N19" s="5">
        <f t="shared" si="1"/>
        <v>0</v>
      </c>
      <c r="O19" s="9">
        <f>_xlfn.XLOOKUP(M19,[1]定价!$D$24:$D$1052,[1]定价!$I$24:$I$1052)*N19</f>
        <v>0</v>
      </c>
      <c r="P19" s="2"/>
      <c r="Q19" s="2"/>
      <c r="R19" s="2"/>
      <c r="S19" s="2"/>
      <c r="T19" s="2"/>
      <c r="U19" s="24" t="s">
        <v>111</v>
      </c>
      <c r="V19" s="5">
        <f t="shared" si="2"/>
        <v>0</v>
      </c>
      <c r="W19" s="9">
        <f>_xlfn.XLOOKUP(U19,[1]定价!$D$24:$D$1052,[1]定价!$I$24:$I$1052)*V19</f>
        <v>0</v>
      </c>
      <c r="X19" s="2"/>
    </row>
    <row r="20" spans="4:27" x14ac:dyDescent="0.15">
      <c r="D20" s="2"/>
      <c r="E20" s="24" t="s">
        <v>14</v>
      </c>
      <c r="F20" s="5">
        <f t="shared" si="0"/>
        <v>0</v>
      </c>
      <c r="G20" s="9">
        <f>_xlfn.XLOOKUP(E20,[1]定价!$D$24:$D$1052,[1]定价!$I$24:$I$1052)*F20</f>
        <v>0</v>
      </c>
      <c r="H20" s="2"/>
      <c r="I20" s="2"/>
      <c r="J20" s="2"/>
      <c r="K20" s="2"/>
      <c r="L20" s="2"/>
      <c r="M20" s="24" t="s">
        <v>14</v>
      </c>
      <c r="N20" s="5">
        <f t="shared" si="1"/>
        <v>0</v>
      </c>
      <c r="O20" s="9">
        <f>_xlfn.XLOOKUP(M20,[1]定价!$D$24:$D$1052,[1]定价!$I$24:$I$1052)*N20</f>
        <v>0</v>
      </c>
      <c r="P20" s="2"/>
      <c r="Q20" s="2"/>
      <c r="R20" s="2"/>
      <c r="S20" s="2"/>
      <c r="T20" s="2"/>
      <c r="U20" s="24" t="s">
        <v>14</v>
      </c>
      <c r="V20" s="5">
        <f t="shared" si="2"/>
        <v>0</v>
      </c>
      <c r="W20" s="9">
        <f>_xlfn.XLOOKUP(U20,[1]定价!$D$24:$D$1052,[1]定价!$I$24:$I$1052)*V20</f>
        <v>0</v>
      </c>
      <c r="X20" s="2"/>
    </row>
    <row r="21" spans="4:27" x14ac:dyDescent="0.1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4:27" x14ac:dyDescent="0.15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4:27" x14ac:dyDescent="0.15">
      <c r="D23" s="2"/>
      <c r="E23" s="4" t="s">
        <v>25</v>
      </c>
      <c r="F23" s="4" t="s">
        <v>106</v>
      </c>
      <c r="G23" s="4" t="s">
        <v>112</v>
      </c>
      <c r="H23" s="4" t="s">
        <v>108</v>
      </c>
      <c r="I23" s="28" t="str">
        <f>$A$1&amp;_xlfn.TEXTJOIN($C$1,1,K25)&amp;$A$2</f>
        <v>[{"ItemId":10002,"Num":10}]</v>
      </c>
      <c r="J23" s="28" t="str">
        <f>$A$1&amp;_xlfn.TEXTJOIN($C$1,1,K24,K26:K28)&amp;$A$2</f>
        <v>[{"ItemId":20002,"Num":60},{"ItemId":50002,"Num":1200},{"ItemId":50004,"Num":100000},{"ItemId":50005,"Num":570}]</v>
      </c>
      <c r="K23" s="2"/>
      <c r="L23" s="2"/>
      <c r="M23" s="4" t="s">
        <v>25</v>
      </c>
      <c r="N23" s="4" t="s">
        <v>106</v>
      </c>
      <c r="O23" s="4" t="s">
        <v>112</v>
      </c>
      <c r="P23" s="4" t="s">
        <v>108</v>
      </c>
      <c r="Q23" s="28" t="str">
        <f>$A$1&amp;_xlfn.TEXTJOIN($C$1,1,S24)&amp;$A$2</f>
        <v>[{"ItemId":10002,"Num":35}]</v>
      </c>
      <c r="R23" s="28" t="str">
        <f>$A$1&amp;_xlfn.TEXTJOIN($C$1,1,S25:S28)&amp;$A$2</f>
        <v>[{"ItemId":30005,"Num":60},{"ItemId":50002,"Num":2700},{"ItemId":50004,"Num":200000},{"ItemId":50005,"Num":1250}]</v>
      </c>
      <c r="S23" s="2"/>
      <c r="T23" s="2"/>
      <c r="U23" s="4" t="s">
        <v>25</v>
      </c>
      <c r="V23" s="4" t="s">
        <v>106</v>
      </c>
      <c r="W23" s="4" t="s">
        <v>112</v>
      </c>
      <c r="X23" s="4" t="s">
        <v>108</v>
      </c>
      <c r="Y23" s="28" t="str">
        <f>$A$1&amp;_xlfn.TEXTJOIN($C$1,1,AA24)&amp;$A$2</f>
        <v>[{"ItemId":10002,"Num":75}]</v>
      </c>
      <c r="Z23" s="28" t="str">
        <f>$A$1&amp;_xlfn.TEXTJOIN($C$1,1,AA25:AA28)&amp;$A$2</f>
        <v>[{"ItemId":30005,"Num":150},{"ItemId":50002,"Num":5400},{"ItemId":50004,"Num":500000},{"ItemId":50005,"Num":2500}]</v>
      </c>
    </row>
    <row r="24" spans="4:27" x14ac:dyDescent="0.15">
      <c r="D24" s="1">
        <f>_xlfn.XLOOKUP(F24,[2]配置!$D$19:$D$10014,[2]配置!$B$19:$B$10014)</f>
        <v>20002</v>
      </c>
      <c r="E24" s="5">
        <v>1</v>
      </c>
      <c r="F24" s="12" t="s">
        <v>13</v>
      </c>
      <c r="G24" s="5">
        <v>60</v>
      </c>
      <c r="H24" s="6" t="e">
        <f>_xlfn.XLOOKUP(F24,[1]定价!$D$24:$D$1052,[1]定价!$I$24:$I$1052)*G24</f>
        <v>#N/A</v>
      </c>
      <c r="I24" s="2" t="str">
        <f>$B$2&amp;$E$1&amp;$B$2&amp;$B$1&amp;D24</f>
        <v>"ItemId":20002</v>
      </c>
      <c r="J24" s="2" t="str">
        <f>$B$2&amp;$F$1&amp;$B$2&amp;$B$1&amp;G24</f>
        <v>"Num":60</v>
      </c>
      <c r="K24" s="2" t="str">
        <f>$A$3&amp;_xlfn.TEXTJOIN($C$1,1,I24:J24)&amp;$A$4</f>
        <v>{"ItemId":20002,"Num":60}</v>
      </c>
      <c r="L24" s="1">
        <f>_xlfn.XLOOKUP(N24,[2]配置!$D$19:$D$10014,[2]配置!$B$19:$B$10014)</f>
        <v>10002</v>
      </c>
      <c r="M24" s="5">
        <v>1</v>
      </c>
      <c r="N24" s="8" t="s">
        <v>12</v>
      </c>
      <c r="O24" s="5">
        <v>35</v>
      </c>
      <c r="P24" s="6">
        <f>_xlfn.XLOOKUP(N24,[1]定价!$D$24:$D$1052,[1]定价!$I$24:$I$1052)*O24</f>
        <v>281.25</v>
      </c>
      <c r="Q24" s="2" t="str">
        <f>$B$2&amp;$E$1&amp;$B$2&amp;$B$1&amp;L24</f>
        <v>"ItemId":10002</v>
      </c>
      <c r="R24" s="2" t="str">
        <f>$B$2&amp;$F$1&amp;$B$2&amp;$B$1&amp;O24</f>
        <v>"Num":35</v>
      </c>
      <c r="S24" s="2" t="str">
        <f>$A$3&amp;_xlfn.TEXTJOIN($C$1,1,Q24:R24)&amp;$A$4</f>
        <v>{"ItemId":10002,"Num":35}</v>
      </c>
      <c r="T24" s="1">
        <f>_xlfn.XLOOKUP(V24,[2]配置!$D$19:$D$10014,[2]配置!$B$19:$B$10014)</f>
        <v>10002</v>
      </c>
      <c r="U24" s="5">
        <v>1</v>
      </c>
      <c r="V24" s="8" t="s">
        <v>12</v>
      </c>
      <c r="W24" s="5">
        <v>75</v>
      </c>
      <c r="X24" s="6">
        <f>_xlfn.XLOOKUP(V24,[1]定价!$D$24:$D$1052,[1]定价!$I$24:$I$1052)*W24</f>
        <v>602.67857142857144</v>
      </c>
      <c r="Y24" s="2" t="str">
        <f>$B$2&amp;$E$1&amp;$B$2&amp;$B$1&amp;T24</f>
        <v>"ItemId":10002</v>
      </c>
      <c r="Z24" s="2" t="str">
        <f>$B$2&amp;$F$1&amp;$B$2&amp;$B$1&amp;W24</f>
        <v>"Num":75</v>
      </c>
      <c r="AA24" s="2" t="str">
        <f>$A$3&amp;_xlfn.TEXTJOIN($C$1,1,Y24:Z24)&amp;$A$4</f>
        <v>{"ItemId":10002,"Num":75}</v>
      </c>
    </row>
    <row r="25" spans="4:27" x14ac:dyDescent="0.15">
      <c r="D25" s="1">
        <f>_xlfn.XLOOKUP(F25,[2]配置!$D$19:$D$10014,[2]配置!$B$19:$B$10014)</f>
        <v>10002</v>
      </c>
      <c r="E25" s="5">
        <v>2</v>
      </c>
      <c r="F25" s="8" t="s">
        <v>12</v>
      </c>
      <c r="G25" s="25">
        <v>10</v>
      </c>
      <c r="H25" s="6">
        <f>_xlfn.XLOOKUP(F25,[1]定价!$D$24:$D$1052,[1]定价!$I$24:$I$1052)*G25</f>
        <v>80.357142857142861</v>
      </c>
      <c r="I25" s="2" t="str">
        <f>$B$2&amp;$E$1&amp;$B$2&amp;$B$1&amp;D25</f>
        <v>"ItemId":10002</v>
      </c>
      <c r="J25" s="2" t="str">
        <f>$B$2&amp;$F$1&amp;$B$2&amp;$B$1&amp;G25</f>
        <v>"Num":10</v>
      </c>
      <c r="K25" s="2" t="str">
        <f>$A$3&amp;_xlfn.TEXTJOIN($C$1,1,I25:J25)&amp;$A$4</f>
        <v>{"ItemId":10002,"Num":10}</v>
      </c>
      <c r="L25" s="1">
        <f>_xlfn.XLOOKUP(N25,[2]配置!$D$19:$D$10014,[2]配置!$B$19:$B$10014)</f>
        <v>30005</v>
      </c>
      <c r="M25" s="5">
        <v>2</v>
      </c>
      <c r="N25" s="13" t="s">
        <v>110</v>
      </c>
      <c r="O25" s="25">
        <v>60</v>
      </c>
      <c r="P25" s="6">
        <f>_xlfn.XLOOKUP(N25,[1]定价!$D$24:$D$1052,[1]定价!$I$24:$I$1052)*O25</f>
        <v>64.5</v>
      </c>
      <c r="Q25" s="2" t="str">
        <f>$B$2&amp;$E$1&amp;$B$2&amp;$B$1&amp;L25</f>
        <v>"ItemId":30005</v>
      </c>
      <c r="R25" s="2" t="str">
        <f>$B$2&amp;$F$1&amp;$B$2&amp;$B$1&amp;O25</f>
        <v>"Num":60</v>
      </c>
      <c r="S25" s="2" t="str">
        <f>$A$3&amp;_xlfn.TEXTJOIN($C$1,1,Q25:R25)&amp;$A$4</f>
        <v>{"ItemId":30005,"Num":60}</v>
      </c>
      <c r="T25" s="1">
        <f>_xlfn.XLOOKUP(V25,[2]配置!$D$19:$D$10014,[2]配置!$B$19:$B$10014)</f>
        <v>30005</v>
      </c>
      <c r="U25" s="5">
        <v>2</v>
      </c>
      <c r="V25" s="13" t="s">
        <v>110</v>
      </c>
      <c r="W25" s="25">
        <v>150</v>
      </c>
      <c r="X25" s="6">
        <f>_xlfn.XLOOKUP(V25,[1]定价!$D$24:$D$1052,[1]定价!$I$24:$I$1052)*W25</f>
        <v>161.25</v>
      </c>
      <c r="Y25" s="2" t="str">
        <f>$B$2&amp;$E$1&amp;$B$2&amp;$B$1&amp;T25</f>
        <v>"ItemId":30005</v>
      </c>
      <c r="Z25" s="2" t="str">
        <f>$B$2&amp;$F$1&amp;$B$2&amp;$B$1&amp;W25</f>
        <v>"Num":150</v>
      </c>
      <c r="AA25" s="2" t="str">
        <f>$A$3&amp;_xlfn.TEXTJOIN($C$1,1,Y25:Z25)&amp;$A$4</f>
        <v>{"ItemId":30005,"Num":150}</v>
      </c>
    </row>
    <row r="26" spans="4:27" x14ac:dyDescent="0.15">
      <c r="D26" s="1">
        <f>_xlfn.XLOOKUP(F26,[2]配置!$D$19:$D$10014,[2]配置!$B$19:$B$10014)</f>
        <v>50002</v>
      </c>
      <c r="E26" s="5">
        <v>3</v>
      </c>
      <c r="F26" s="14" t="s">
        <v>15</v>
      </c>
      <c r="G26" s="5">
        <v>1200</v>
      </c>
      <c r="H26" s="6">
        <f>_xlfn.XLOOKUP(F26,[1]定价!$D$24:$D$1052,[1]定价!$I$24:$I$1052)*G26</f>
        <v>30</v>
      </c>
      <c r="I26" s="2" t="str">
        <f>$B$2&amp;$E$1&amp;$B$2&amp;$B$1&amp;D26</f>
        <v>"ItemId":50002</v>
      </c>
      <c r="J26" s="2" t="str">
        <f>$B$2&amp;$F$1&amp;$B$2&amp;$B$1&amp;G26</f>
        <v>"Num":1200</v>
      </c>
      <c r="K26" s="2" t="str">
        <f>$A$3&amp;_xlfn.TEXTJOIN($C$1,1,I26:J26)&amp;$A$4</f>
        <v>{"ItemId":50002,"Num":1200}</v>
      </c>
      <c r="L26" s="1">
        <f>_xlfn.XLOOKUP(N26,[2]配置!$D$19:$D$10014,[2]配置!$B$19:$B$10014)</f>
        <v>50002</v>
      </c>
      <c r="M26" s="5">
        <v>3</v>
      </c>
      <c r="N26" s="14" t="s">
        <v>15</v>
      </c>
      <c r="O26" s="5">
        <v>2700</v>
      </c>
      <c r="P26" s="6">
        <f>_xlfn.XLOOKUP(N26,[1]定价!$D$24:$D$1052,[1]定价!$I$24:$I$1052)*O26</f>
        <v>67.5</v>
      </c>
      <c r="Q26" s="2" t="str">
        <f>$B$2&amp;$E$1&amp;$B$2&amp;$B$1&amp;L26</f>
        <v>"ItemId":50002</v>
      </c>
      <c r="R26" s="2" t="str">
        <f>$B$2&amp;$F$1&amp;$B$2&amp;$B$1&amp;O26</f>
        <v>"Num":2700</v>
      </c>
      <c r="S26" s="2" t="str">
        <f>$A$3&amp;_xlfn.TEXTJOIN($C$1,1,Q26:R26)&amp;$A$4</f>
        <v>{"ItemId":50002,"Num":2700}</v>
      </c>
      <c r="T26" s="1">
        <f>_xlfn.XLOOKUP(V26,[2]配置!$D$19:$D$10014,[2]配置!$B$19:$B$10014)</f>
        <v>50002</v>
      </c>
      <c r="U26" s="5">
        <v>3</v>
      </c>
      <c r="V26" s="14" t="s">
        <v>15</v>
      </c>
      <c r="W26" s="5">
        <v>5400</v>
      </c>
      <c r="X26" s="6">
        <f>_xlfn.XLOOKUP(V26,[1]定价!$D$24:$D$1052,[1]定价!$I$24:$I$1052)*W26</f>
        <v>135</v>
      </c>
      <c r="Y26" s="2" t="str">
        <f>$B$2&amp;$E$1&amp;$B$2&amp;$B$1&amp;T26</f>
        <v>"ItemId":50002</v>
      </c>
      <c r="Z26" s="2" t="str">
        <f>$B$2&amp;$F$1&amp;$B$2&amp;$B$1&amp;W26</f>
        <v>"Num":5400</v>
      </c>
      <c r="AA26" s="2" t="str">
        <f>$A$3&amp;_xlfn.TEXTJOIN($C$1,1,Y26:Z26)&amp;$A$4</f>
        <v>{"ItemId":50002,"Num":5400}</v>
      </c>
    </row>
    <row r="27" spans="4:27" x14ac:dyDescent="0.15">
      <c r="D27" s="1">
        <f>_xlfn.XLOOKUP(F27,[2]配置!$D$19:$D$10014,[2]配置!$B$19:$B$10014)</f>
        <v>50004</v>
      </c>
      <c r="E27" s="5">
        <v>4</v>
      </c>
      <c r="F27" s="24" t="s">
        <v>111</v>
      </c>
      <c r="G27" s="25">
        <v>100000</v>
      </c>
      <c r="H27" s="6">
        <f>_xlfn.XLOOKUP(F27,[1]定价!$D$24:$D$1052,[1]定价!$I$24:$I$1052)*G27</f>
        <v>0</v>
      </c>
      <c r="I27" s="2" t="str">
        <f>$B$2&amp;$E$1&amp;$B$2&amp;$B$1&amp;D27</f>
        <v>"ItemId":50004</v>
      </c>
      <c r="J27" s="2" t="str">
        <f>$B$2&amp;$F$1&amp;$B$2&amp;$B$1&amp;G27</f>
        <v>"Num":100000</v>
      </c>
      <c r="K27" s="2" t="str">
        <f>$A$3&amp;_xlfn.TEXTJOIN($C$1,1,I27:J27)&amp;$A$4</f>
        <v>{"ItemId":50004,"Num":100000}</v>
      </c>
      <c r="L27" s="1">
        <f>_xlfn.XLOOKUP(N27,[2]配置!$D$19:$D$10014,[2]配置!$B$19:$B$10014)</f>
        <v>50004</v>
      </c>
      <c r="M27" s="5">
        <v>4</v>
      </c>
      <c r="N27" s="24" t="s">
        <v>111</v>
      </c>
      <c r="O27" s="25">
        <v>200000</v>
      </c>
      <c r="P27" s="6">
        <f>_xlfn.XLOOKUP(N27,[1]定价!$D$24:$D$1052,[1]定价!$I$24:$I$1052)*O27</f>
        <v>0</v>
      </c>
      <c r="Q27" s="2" t="str">
        <f>$B$2&amp;$E$1&amp;$B$2&amp;$B$1&amp;L27</f>
        <v>"ItemId":50004</v>
      </c>
      <c r="R27" s="2" t="str">
        <f>$B$2&amp;$F$1&amp;$B$2&amp;$B$1&amp;O27</f>
        <v>"Num":200000</v>
      </c>
      <c r="S27" s="2" t="str">
        <f>$A$3&amp;_xlfn.TEXTJOIN($C$1,1,Q27:R27)&amp;$A$4</f>
        <v>{"ItemId":50004,"Num":200000}</v>
      </c>
      <c r="T27" s="1">
        <f>_xlfn.XLOOKUP(V27,[2]配置!$D$19:$D$10014,[2]配置!$B$19:$B$10014)</f>
        <v>50004</v>
      </c>
      <c r="U27" s="5">
        <v>4</v>
      </c>
      <c r="V27" s="24" t="s">
        <v>111</v>
      </c>
      <c r="W27" s="25">
        <v>500000</v>
      </c>
      <c r="X27" s="6">
        <f>_xlfn.XLOOKUP(V27,[1]定价!$D$24:$D$1052,[1]定价!$I$24:$I$1052)*W27</f>
        <v>0</v>
      </c>
      <c r="Y27" s="2" t="str">
        <f>$B$2&amp;$E$1&amp;$B$2&amp;$B$1&amp;T27</f>
        <v>"ItemId":50004</v>
      </c>
      <c r="Z27" s="2" t="str">
        <f>$B$2&amp;$F$1&amp;$B$2&amp;$B$1&amp;W27</f>
        <v>"Num":500000</v>
      </c>
      <c r="AA27" s="2" t="str">
        <f>$A$3&amp;_xlfn.TEXTJOIN($C$1,1,Y27:Z27)&amp;$A$4</f>
        <v>{"ItemId":50004,"Num":500000}</v>
      </c>
    </row>
    <row r="28" spans="4:27" x14ac:dyDescent="0.15">
      <c r="D28" s="1">
        <f>_xlfn.XLOOKUP(F28,[2]配置!$D$19:$D$10014,[2]配置!$B$19:$B$10014)</f>
        <v>50005</v>
      </c>
      <c r="E28" s="5">
        <v>5</v>
      </c>
      <c r="F28" s="24" t="s">
        <v>14</v>
      </c>
      <c r="G28" s="25">
        <v>570</v>
      </c>
      <c r="H28" s="6">
        <f>_xlfn.XLOOKUP(F28,[1]定价!$D$24:$D$1052,[1]定价!$I$24:$I$1052)*G28</f>
        <v>0.71250000000000002</v>
      </c>
      <c r="I28" s="2" t="str">
        <f>$B$2&amp;$E$1&amp;$B$2&amp;$B$1&amp;D28</f>
        <v>"ItemId":50005</v>
      </c>
      <c r="J28" s="2" t="str">
        <f>$B$2&amp;$F$1&amp;$B$2&amp;$B$1&amp;G28</f>
        <v>"Num":570</v>
      </c>
      <c r="K28" s="2" t="str">
        <f>$A$3&amp;_xlfn.TEXTJOIN($C$1,1,I28:J28)&amp;$A$4</f>
        <v>{"ItemId":50005,"Num":570}</v>
      </c>
      <c r="L28" s="1">
        <f>_xlfn.XLOOKUP(N28,[2]配置!$D$19:$D$10014,[2]配置!$B$19:$B$10014)</f>
        <v>50005</v>
      </c>
      <c r="M28" s="5">
        <v>5</v>
      </c>
      <c r="N28" s="24" t="s">
        <v>14</v>
      </c>
      <c r="O28" s="25">
        <v>1250</v>
      </c>
      <c r="P28" s="6">
        <f>_xlfn.XLOOKUP(N28,[1]定价!$D$24:$D$1052,[1]定价!$I$24:$I$1052)*O28</f>
        <v>1.5625</v>
      </c>
      <c r="Q28" s="2" t="str">
        <f>$B$2&amp;$E$1&amp;$B$2&amp;$B$1&amp;L28</f>
        <v>"ItemId":50005</v>
      </c>
      <c r="R28" s="2" t="str">
        <f>$B$2&amp;$F$1&amp;$B$2&amp;$B$1&amp;O28</f>
        <v>"Num":1250</v>
      </c>
      <c r="S28" s="2" t="str">
        <f>$A$3&amp;_xlfn.TEXTJOIN($C$1,1,Q28:R28)&amp;$A$4</f>
        <v>{"ItemId":50005,"Num":1250}</v>
      </c>
      <c r="T28" s="1">
        <f>_xlfn.XLOOKUP(V28,[2]配置!$D$19:$D$10014,[2]配置!$B$19:$B$10014)</f>
        <v>50005</v>
      </c>
      <c r="U28" s="5">
        <v>5</v>
      </c>
      <c r="V28" s="24" t="s">
        <v>14</v>
      </c>
      <c r="W28" s="25">
        <v>2500</v>
      </c>
      <c r="X28" s="6">
        <f>_xlfn.XLOOKUP(V28,[1]定价!$D$24:$D$1052,[1]定价!$I$24:$I$1052)*W28</f>
        <v>3.125</v>
      </c>
      <c r="Y28" s="2" t="str">
        <f>$B$2&amp;$E$1&amp;$B$2&amp;$B$1&amp;T28</f>
        <v>"ItemId":50005</v>
      </c>
      <c r="Z28" s="2" t="str">
        <f>$B$2&amp;$F$1&amp;$B$2&amp;$B$1&amp;W28</f>
        <v>"Num":2500</v>
      </c>
      <c r="AA28" s="2" t="str">
        <f>$A$3&amp;_xlfn.TEXTJOIN($C$1,1,Y28:Z28)&amp;$A$4</f>
        <v>{"ItemId":50005,"Num":2500}</v>
      </c>
    </row>
    <row r="29" spans="4:27" x14ac:dyDescent="0.15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4:27" x14ac:dyDescent="0.1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4:27" ht="15.75" thickBot="1" x14ac:dyDescent="0.2">
      <c r="D31" s="2"/>
      <c r="E31" s="3" t="s">
        <v>113</v>
      </c>
      <c r="F31" s="2" t="s">
        <v>114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4:27" x14ac:dyDescent="0.1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4:27" x14ac:dyDescent="0.15">
      <c r="D33" s="2"/>
      <c r="E33" s="4" t="s">
        <v>94</v>
      </c>
      <c r="F33" s="5" t="s">
        <v>115</v>
      </c>
      <c r="G33" s="2"/>
      <c r="H33" s="2"/>
      <c r="I33" s="2"/>
      <c r="J33" s="2"/>
      <c r="K33" s="2"/>
      <c r="L33" s="2"/>
      <c r="M33" s="4" t="s">
        <v>94</v>
      </c>
      <c r="N33" s="5" t="s">
        <v>115</v>
      </c>
      <c r="O33" s="2"/>
      <c r="P33" s="2"/>
      <c r="Q33" s="2"/>
      <c r="R33" s="2"/>
      <c r="S33" s="2"/>
      <c r="T33" s="2"/>
      <c r="U33" s="4" t="s">
        <v>94</v>
      </c>
      <c r="V33" s="5" t="s">
        <v>115</v>
      </c>
      <c r="W33" s="2"/>
      <c r="X33" s="2"/>
    </row>
    <row r="34" spans="4:27" x14ac:dyDescent="0.15">
      <c r="D34" s="2"/>
      <c r="E34" s="4" t="s">
        <v>98</v>
      </c>
      <c r="F34" s="6" t="s">
        <v>116</v>
      </c>
      <c r="G34" s="2"/>
      <c r="H34" s="2"/>
      <c r="I34" s="2"/>
      <c r="J34" s="2"/>
      <c r="K34" s="2"/>
      <c r="L34" s="2"/>
      <c r="M34" s="4" t="s">
        <v>98</v>
      </c>
      <c r="N34" s="6" t="s">
        <v>116</v>
      </c>
      <c r="O34" s="2"/>
      <c r="P34" s="2"/>
      <c r="Q34" s="2"/>
      <c r="R34" s="2"/>
      <c r="S34" s="2"/>
      <c r="T34" s="2"/>
      <c r="U34" s="4" t="s">
        <v>98</v>
      </c>
      <c r="V34" s="6" t="s">
        <v>116</v>
      </c>
      <c r="W34" s="2"/>
      <c r="X34" s="2"/>
    </row>
    <row r="35" spans="4:27" x14ac:dyDescent="0.15">
      <c r="D35" s="2"/>
      <c r="E35" s="4" t="s">
        <v>102</v>
      </c>
      <c r="F35" s="5">
        <v>2</v>
      </c>
      <c r="G35" s="2" t="s">
        <v>103</v>
      </c>
      <c r="H35" s="2"/>
      <c r="I35" s="2"/>
      <c r="J35" s="2"/>
      <c r="K35" s="2"/>
      <c r="L35" s="2"/>
      <c r="M35" s="4" t="s">
        <v>102</v>
      </c>
      <c r="N35" s="5">
        <v>2</v>
      </c>
      <c r="O35" s="2" t="s">
        <v>103</v>
      </c>
      <c r="P35" s="2"/>
      <c r="Q35" s="2"/>
      <c r="R35" s="2"/>
      <c r="S35" s="2"/>
      <c r="T35" s="2"/>
      <c r="U35" s="4" t="s">
        <v>102</v>
      </c>
      <c r="V35" s="5">
        <v>2</v>
      </c>
      <c r="W35" s="2" t="s">
        <v>103</v>
      </c>
      <c r="X35" s="2"/>
    </row>
    <row r="36" spans="4:27" x14ac:dyDescent="0.15">
      <c r="D36" s="2"/>
      <c r="E36" s="4" t="s">
        <v>104</v>
      </c>
      <c r="F36" s="6">
        <v>19.899999999999999</v>
      </c>
      <c r="G36" s="2" t="s">
        <v>105</v>
      </c>
      <c r="H36" s="2"/>
      <c r="I36" s="2"/>
      <c r="J36" s="2"/>
      <c r="K36" s="2"/>
      <c r="L36" s="2"/>
      <c r="M36" s="4" t="s">
        <v>104</v>
      </c>
      <c r="N36" s="6">
        <v>49</v>
      </c>
      <c r="O36" s="2" t="s">
        <v>105</v>
      </c>
      <c r="P36" s="2"/>
      <c r="Q36" s="2"/>
      <c r="R36" s="2"/>
      <c r="S36" s="2"/>
      <c r="T36" s="2"/>
      <c r="U36" s="4" t="s">
        <v>104</v>
      </c>
      <c r="V36" s="6">
        <v>99.9</v>
      </c>
      <c r="W36" s="2" t="s">
        <v>105</v>
      </c>
      <c r="X36" s="2"/>
    </row>
    <row r="37" spans="4:27" x14ac:dyDescent="0.15">
      <c r="D37" s="2"/>
      <c r="E37" s="4" t="s">
        <v>75</v>
      </c>
      <c r="F37" s="7">
        <f>SUM(G40:G44)/F36</f>
        <v>0</v>
      </c>
      <c r="G37" s="2"/>
      <c r="H37" s="2"/>
      <c r="I37" s="2"/>
      <c r="J37" s="2"/>
      <c r="K37" s="2"/>
      <c r="L37" s="2"/>
      <c r="M37" s="4" t="s">
        <v>75</v>
      </c>
      <c r="N37" s="7">
        <f>SUM(O40:O44)/N36</f>
        <v>0</v>
      </c>
      <c r="O37" s="2"/>
      <c r="P37" s="2"/>
      <c r="Q37" s="2"/>
      <c r="R37" s="2"/>
      <c r="S37" s="2"/>
      <c r="T37" s="2"/>
      <c r="U37" s="4" t="s">
        <v>75</v>
      </c>
      <c r="V37" s="7">
        <f>SUM(W40:W44)/V36</f>
        <v>0</v>
      </c>
      <c r="W37" s="2"/>
      <c r="X37" s="2"/>
    </row>
    <row r="38" spans="4:27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4:27" x14ac:dyDescent="0.15">
      <c r="D39" s="2"/>
      <c r="E39" s="4" t="s">
        <v>106</v>
      </c>
      <c r="F39" s="4" t="s">
        <v>107</v>
      </c>
      <c r="G39" s="4" t="s">
        <v>108</v>
      </c>
      <c r="H39" s="2"/>
      <c r="I39" s="2"/>
      <c r="J39" s="2"/>
      <c r="K39" s="2"/>
      <c r="L39" s="2"/>
      <c r="M39" s="4" t="s">
        <v>106</v>
      </c>
      <c r="N39" s="4" t="s">
        <v>107</v>
      </c>
      <c r="O39" s="4" t="s">
        <v>108</v>
      </c>
      <c r="P39" s="2"/>
      <c r="Q39" s="2"/>
      <c r="R39" s="2"/>
      <c r="S39" s="2"/>
      <c r="T39" s="2"/>
      <c r="U39" s="4" t="s">
        <v>106</v>
      </c>
      <c r="V39" s="4" t="s">
        <v>107</v>
      </c>
      <c r="W39" s="4" t="s">
        <v>108</v>
      </c>
      <c r="X39" s="2"/>
    </row>
    <row r="40" spans="4:27" x14ac:dyDescent="0.15">
      <c r="D40" s="2"/>
      <c r="E40" s="14" t="s">
        <v>15</v>
      </c>
      <c r="F40" s="5">
        <f>SUMIFS(G$657:G$662,F$657:F$662,E40)</f>
        <v>0</v>
      </c>
      <c r="G40" s="9">
        <f>_xlfn.XLOOKUP(E40,[1]定价!$D$24:$D$1052,[1]定价!$I$24:$I$1052)*F40</f>
        <v>0</v>
      </c>
      <c r="H40" s="2"/>
      <c r="I40" s="2"/>
      <c r="J40" s="2"/>
      <c r="K40" s="2"/>
      <c r="L40" s="2"/>
      <c r="M40" s="14" t="s">
        <v>15</v>
      </c>
      <c r="N40" s="5">
        <f>SUMIFS(O$657:O$662,N$657:N$662,M40)</f>
        <v>0</v>
      </c>
      <c r="O40" s="9">
        <f>_xlfn.XLOOKUP(M40,[1]定价!$D$24:$D$1052,[1]定价!$I$24:$I$1052)*N40</f>
        <v>0</v>
      </c>
      <c r="P40" s="2"/>
      <c r="Q40" s="2"/>
      <c r="R40" s="2"/>
      <c r="S40" s="2"/>
      <c r="T40" s="2"/>
      <c r="U40" s="14" t="s">
        <v>15</v>
      </c>
      <c r="V40" s="5">
        <f>SUMIFS(W$657:W$662,V$657:V$662,U40)</f>
        <v>0</v>
      </c>
      <c r="W40" s="9">
        <f>_xlfn.XLOOKUP(U40,[1]定价!$D$24:$D$1052,[1]定价!$I$24:$I$1052)*V40</f>
        <v>0</v>
      </c>
      <c r="X40" s="2"/>
    </row>
    <row r="41" spans="4:27" x14ac:dyDescent="0.15">
      <c r="D41" s="2"/>
      <c r="E41" s="14" t="s">
        <v>109</v>
      </c>
      <c r="F41" s="5">
        <f t="shared" ref="F41:F44" si="3">SUMIFS(G$657:G$662,F$657:F$662,E41)</f>
        <v>0</v>
      </c>
      <c r="G41" s="9">
        <f>_xlfn.XLOOKUP(E41,[1]定价!$D$24:$D$1052,[1]定价!$I$24:$I$1052)*F41</f>
        <v>0</v>
      </c>
      <c r="H41" s="2"/>
      <c r="I41" s="2"/>
      <c r="J41" s="2"/>
      <c r="K41" s="2"/>
      <c r="L41" s="2"/>
      <c r="M41" s="8" t="s">
        <v>117</v>
      </c>
      <c r="N41" s="5">
        <f t="shared" ref="N41:N44" si="4">SUMIFS(O$657:O$662,N$657:N$662,M41)</f>
        <v>0</v>
      </c>
      <c r="O41" s="9">
        <f>_xlfn.XLOOKUP(M41,[1]定价!$D$24:$D$1052,[1]定价!$I$24:$I$1052)*N41</f>
        <v>0</v>
      </c>
      <c r="P41" s="2"/>
      <c r="Q41" s="2"/>
      <c r="R41" s="2"/>
      <c r="S41" s="2"/>
      <c r="T41" s="2"/>
      <c r="U41" s="8" t="s">
        <v>117</v>
      </c>
      <c r="V41" s="5">
        <f t="shared" ref="V41:V44" si="5">SUMIFS(W$657:W$662,V$657:V$662,U41)</f>
        <v>0</v>
      </c>
      <c r="W41" s="9">
        <f>_xlfn.XLOOKUP(U41,[1]定价!$D$24:$D$1052,[1]定价!$I$24:$I$1052)*V41</f>
        <v>0</v>
      </c>
      <c r="X41" s="2"/>
    </row>
    <row r="42" spans="4:27" x14ac:dyDescent="0.15">
      <c r="D42" s="2"/>
      <c r="E42" s="8" t="s">
        <v>118</v>
      </c>
      <c r="F42" s="5">
        <f t="shared" si="3"/>
        <v>0</v>
      </c>
      <c r="G42" s="9">
        <f>_xlfn.XLOOKUP(E42,[1]定价!$D$24:$D$1052,[1]定价!$I$24:$I$1052)*F42</f>
        <v>0</v>
      </c>
      <c r="H42" s="2"/>
      <c r="I42" s="2"/>
      <c r="J42" s="2"/>
      <c r="K42" s="2"/>
      <c r="L42" s="2"/>
      <c r="M42" s="8" t="s">
        <v>118</v>
      </c>
      <c r="N42" s="5">
        <f t="shared" si="4"/>
        <v>0</v>
      </c>
      <c r="O42" s="9">
        <f>_xlfn.XLOOKUP(M42,[1]定价!$D$24:$D$1052,[1]定价!$I$24:$I$1052)*N42</f>
        <v>0</v>
      </c>
      <c r="P42" s="2"/>
      <c r="Q42" s="2"/>
      <c r="R42" s="2"/>
      <c r="S42" s="2"/>
      <c r="T42" s="2"/>
      <c r="U42" s="8" t="s">
        <v>118</v>
      </c>
      <c r="V42" s="5">
        <f t="shared" si="5"/>
        <v>0</v>
      </c>
      <c r="W42" s="9">
        <f>_xlfn.XLOOKUP(U42,[1]定价!$D$24:$D$1052,[1]定价!$I$24:$I$1052)*V42</f>
        <v>0</v>
      </c>
      <c r="X42" s="2"/>
    </row>
    <row r="43" spans="4:27" x14ac:dyDescent="0.15">
      <c r="D43" s="2"/>
      <c r="E43" s="24" t="s">
        <v>111</v>
      </c>
      <c r="F43" s="5">
        <f t="shared" si="3"/>
        <v>0</v>
      </c>
      <c r="G43" s="9">
        <f>_xlfn.XLOOKUP(E43,[1]定价!$D$24:$D$1052,[1]定价!$I$24:$I$1052)*F43</f>
        <v>0</v>
      </c>
      <c r="H43" s="2"/>
      <c r="I43" s="2"/>
      <c r="J43" s="2"/>
      <c r="K43" s="2"/>
      <c r="L43" s="2"/>
      <c r="M43" s="24" t="s">
        <v>111</v>
      </c>
      <c r="N43" s="5">
        <f t="shared" si="4"/>
        <v>0</v>
      </c>
      <c r="O43" s="9">
        <f>_xlfn.XLOOKUP(M43,[1]定价!$D$24:$D$1052,[1]定价!$I$24:$I$1052)*N43</f>
        <v>0</v>
      </c>
      <c r="P43" s="2"/>
      <c r="Q43" s="2"/>
      <c r="R43" s="2"/>
      <c r="S43" s="2"/>
      <c r="T43" s="2"/>
      <c r="U43" s="24" t="s">
        <v>111</v>
      </c>
      <c r="V43" s="5">
        <f t="shared" si="5"/>
        <v>0</v>
      </c>
      <c r="W43" s="9">
        <f>_xlfn.XLOOKUP(U43,[1]定价!$D$24:$D$1052,[1]定价!$I$24:$I$1052)*V43</f>
        <v>0</v>
      </c>
      <c r="X43" s="2"/>
    </row>
    <row r="44" spans="4:27" x14ac:dyDescent="0.15">
      <c r="D44" s="2"/>
      <c r="E44" s="24" t="s">
        <v>14</v>
      </c>
      <c r="F44" s="5">
        <f t="shared" si="3"/>
        <v>0</v>
      </c>
      <c r="G44" s="9">
        <f>_xlfn.XLOOKUP(E44,[1]定价!$D$24:$D$1052,[1]定价!$I$24:$I$1052)*F44</f>
        <v>0</v>
      </c>
      <c r="H44" s="2"/>
      <c r="I44" s="2"/>
      <c r="J44" s="2"/>
      <c r="K44" s="2"/>
      <c r="L44" s="2"/>
      <c r="M44" s="24" t="s">
        <v>14</v>
      </c>
      <c r="N44" s="5">
        <f t="shared" si="4"/>
        <v>0</v>
      </c>
      <c r="O44" s="9">
        <f>_xlfn.XLOOKUP(M44,[1]定价!$D$24:$D$1052,[1]定价!$I$24:$I$1052)*N44</f>
        <v>0</v>
      </c>
      <c r="P44" s="2"/>
      <c r="Q44" s="2"/>
      <c r="R44" s="2"/>
      <c r="S44" s="2"/>
      <c r="T44" s="2"/>
      <c r="U44" s="24" t="s">
        <v>14</v>
      </c>
      <c r="V44" s="5">
        <f t="shared" si="5"/>
        <v>0</v>
      </c>
      <c r="W44" s="9">
        <f>_xlfn.XLOOKUP(U44,[1]定价!$D$24:$D$1052,[1]定价!$I$24:$I$1052)*V44</f>
        <v>0</v>
      </c>
      <c r="X44" s="2"/>
    </row>
    <row r="45" spans="4:27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4:27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4:27" x14ac:dyDescent="0.15">
      <c r="D47" s="2"/>
      <c r="E47" s="4" t="s">
        <v>25</v>
      </c>
      <c r="F47" s="4" t="s">
        <v>106</v>
      </c>
      <c r="G47" s="4" t="s">
        <v>112</v>
      </c>
      <c r="H47" s="4" t="s">
        <v>108</v>
      </c>
      <c r="I47" s="28" t="str">
        <f>$A$1&amp;_xlfn.TEXTJOIN($C$1,1,K48)&amp;$A$2</f>
        <v>[{"ItemId":10004,"Num":15}]</v>
      </c>
      <c r="J47" s="28" t="str">
        <f>$A$1&amp;_xlfn.TEXTJOIN($C$1,1,K49:K52)&amp;$A$2</f>
        <v>[{"ItemId":50002,"Num":900},{"ItemId":50004,"Num":100000},{"ItemId":50005,"Num":570}]</v>
      </c>
      <c r="K47" s="2"/>
      <c r="L47" s="2"/>
      <c r="M47" s="4" t="s">
        <v>25</v>
      </c>
      <c r="N47" s="4" t="s">
        <v>106</v>
      </c>
      <c r="O47" s="4" t="s">
        <v>112</v>
      </c>
      <c r="P47" s="4" t="s">
        <v>108</v>
      </c>
      <c r="Q47" s="28" t="str">
        <f>$A$1&amp;_xlfn.TEXTJOIN($C$1,1,S48)&amp;$A$2</f>
        <v>[{"ItemId":10004,"Num":30}]</v>
      </c>
      <c r="R47" s="28" t="str">
        <f>$A$1&amp;_xlfn.TEXTJOIN($C$1,1,S49:S52)&amp;$A$2</f>
        <v>[{"ItemId":50002,"Num":2400},{"ItemId":50004,"Num":200000},{"ItemId":50005,"Num":1250}]</v>
      </c>
      <c r="S47" s="2"/>
      <c r="T47" s="2"/>
      <c r="U47" s="4" t="s">
        <v>25</v>
      </c>
      <c r="V47" s="4" t="s">
        <v>106</v>
      </c>
      <c r="W47" s="4" t="s">
        <v>112</v>
      </c>
      <c r="X47" s="4" t="s">
        <v>108</v>
      </c>
      <c r="Y47" s="28" t="str">
        <f>$A$1&amp;_xlfn.TEXTJOIN($C$1,1,AA48)&amp;$A$2</f>
        <v>[{"ItemId":10004,"Num":65}]</v>
      </c>
      <c r="Z47" s="28" t="str">
        <f>$A$1&amp;_xlfn.TEXTJOIN($C$1,1,AA49:AA52)&amp;$A$2</f>
        <v>[{"ItemId":50002,"Num":4800},{"ItemId":50004,"Num":500000},{"ItemId":50005,"Num":2500}]</v>
      </c>
    </row>
    <row r="48" spans="4:27" x14ac:dyDescent="0.15">
      <c r="D48" s="1">
        <f>_xlfn.XLOOKUP(F48,[2]配置!$D$19:$D$10014,[2]配置!$B$19:$B$10014)</f>
        <v>10004</v>
      </c>
      <c r="E48" s="5">
        <v>1</v>
      </c>
      <c r="F48" s="8" t="s">
        <v>118</v>
      </c>
      <c r="G48" s="5">
        <v>15</v>
      </c>
      <c r="H48" s="6">
        <f>_xlfn.XLOOKUP(F48,[1]定价!$D$24:$D$1052,[1]定价!$I$24:$I$1052)*G48</f>
        <v>176.78571428571431</v>
      </c>
      <c r="I48" s="2" t="str">
        <f>$B$2&amp;$E$1&amp;$B$2&amp;$B$1&amp;D48</f>
        <v>"ItemId":10004</v>
      </c>
      <c r="J48" s="2" t="str">
        <f>$B$2&amp;$F$1&amp;$B$2&amp;$B$1&amp;G48</f>
        <v>"Num":15</v>
      </c>
      <c r="K48" s="2" t="str">
        <f>$A$3&amp;_xlfn.TEXTJOIN($C$1,1,I48:J48)&amp;$A$4</f>
        <v>{"ItemId":10004,"Num":15}</v>
      </c>
      <c r="L48" s="1">
        <f>_xlfn.XLOOKUP(N48,[2]配置!$D$19:$D$10014,[2]配置!$B$19:$B$10014)</f>
        <v>10004</v>
      </c>
      <c r="M48" s="5">
        <v>1</v>
      </c>
      <c r="N48" s="8" t="s">
        <v>118</v>
      </c>
      <c r="O48" s="5">
        <v>30</v>
      </c>
      <c r="P48" s="6">
        <f>_xlfn.XLOOKUP(N48,[1]定价!$D$24:$D$1052,[1]定价!$I$24:$I$1052)*O48</f>
        <v>353.57142857142861</v>
      </c>
      <c r="Q48" s="2" t="str">
        <f>$B$2&amp;$E$1&amp;$B$2&amp;$B$1&amp;L48</f>
        <v>"ItemId":10004</v>
      </c>
      <c r="R48" s="2" t="str">
        <f>$B$2&amp;$F$1&amp;$B$2&amp;$B$1&amp;O48</f>
        <v>"Num":30</v>
      </c>
      <c r="S48" s="2" t="str">
        <f>$A$3&amp;_xlfn.TEXTJOIN($C$1,1,Q48:R48)&amp;$A$4</f>
        <v>{"ItemId":10004,"Num":30}</v>
      </c>
      <c r="T48" s="1">
        <f>_xlfn.XLOOKUP(V48,[2]配置!$D$19:$D$10014,[2]配置!$B$19:$B$10014)</f>
        <v>10004</v>
      </c>
      <c r="U48" s="5">
        <v>1</v>
      </c>
      <c r="V48" s="8" t="s">
        <v>118</v>
      </c>
      <c r="W48" s="5">
        <v>65</v>
      </c>
      <c r="X48" s="6">
        <f>_xlfn.XLOOKUP(V48,[1]定价!$D$24:$D$1052,[1]定价!$I$24:$I$1052)*W48</f>
        <v>766.07142857142867</v>
      </c>
      <c r="Y48" s="2" t="str">
        <f>$B$2&amp;$E$1&amp;$B$2&amp;$B$1&amp;T48</f>
        <v>"ItemId":10004</v>
      </c>
      <c r="Z48" s="2" t="str">
        <f>$B$2&amp;$F$1&amp;$B$2&amp;$B$1&amp;W48</f>
        <v>"Num":65</v>
      </c>
      <c r="AA48" s="2" t="str">
        <f>$A$3&amp;_xlfn.TEXTJOIN($C$1,1,Y48:Z48)&amp;$A$4</f>
        <v>{"ItemId":10004,"Num":65}</v>
      </c>
    </row>
    <row r="49" spans="4:27" x14ac:dyDescent="0.15">
      <c r="D49" s="1">
        <f>_xlfn.XLOOKUP(F49,[2]配置!$D$19:$D$10014,[2]配置!$B$19:$B$10014)</f>
        <v>50002</v>
      </c>
      <c r="E49" s="5">
        <v>2</v>
      </c>
      <c r="F49" s="14" t="s">
        <v>15</v>
      </c>
      <c r="G49" s="5">
        <v>900</v>
      </c>
      <c r="H49" s="6">
        <f>_xlfn.XLOOKUP(F49,[1]定价!$D$24:$D$1052,[1]定价!$I$24:$I$1052)*G49</f>
        <v>22.5</v>
      </c>
      <c r="I49" s="2" t="str">
        <f>$B$2&amp;$E$1&amp;$B$2&amp;$B$1&amp;D49</f>
        <v>"ItemId":50002</v>
      </c>
      <c r="J49" s="2" t="str">
        <f>$B$2&amp;$F$1&amp;$B$2&amp;$B$1&amp;G49</f>
        <v>"Num":900</v>
      </c>
      <c r="K49" s="2" t="str">
        <f>$A$3&amp;_xlfn.TEXTJOIN($C$1,1,I49:J49)&amp;$A$4</f>
        <v>{"ItemId":50002,"Num":900}</v>
      </c>
      <c r="L49" s="1">
        <f>_xlfn.XLOOKUP(N49,[2]配置!$D$19:$D$10014,[2]配置!$B$19:$B$10014)</f>
        <v>50002</v>
      </c>
      <c r="M49" s="5">
        <v>2</v>
      </c>
      <c r="N49" s="14" t="s">
        <v>15</v>
      </c>
      <c r="O49" s="25">
        <v>2400</v>
      </c>
      <c r="P49" s="6">
        <f>_xlfn.XLOOKUP(N49,[1]定价!$D$24:$D$1052,[1]定价!$I$24:$I$1052)*O49</f>
        <v>60</v>
      </c>
      <c r="Q49" s="2" t="str">
        <f>$B$2&amp;$E$1&amp;$B$2&amp;$B$1&amp;L49</f>
        <v>"ItemId":50002</v>
      </c>
      <c r="R49" s="2" t="str">
        <f>$B$2&amp;$F$1&amp;$B$2&amp;$B$1&amp;O49</f>
        <v>"Num":2400</v>
      </c>
      <c r="S49" s="2" t="str">
        <f>$A$3&amp;_xlfn.TEXTJOIN($C$1,1,Q49:R49)&amp;$A$4</f>
        <v>{"ItemId":50002,"Num":2400}</v>
      </c>
      <c r="T49" s="1">
        <f>_xlfn.XLOOKUP(V49,[2]配置!$D$19:$D$10014,[2]配置!$B$19:$B$10014)</f>
        <v>50002</v>
      </c>
      <c r="U49" s="5">
        <v>2</v>
      </c>
      <c r="V49" s="14" t="s">
        <v>15</v>
      </c>
      <c r="W49" s="25">
        <v>4800</v>
      </c>
      <c r="X49" s="6">
        <f>_xlfn.XLOOKUP(V49,[1]定价!$D$24:$D$1052,[1]定价!$I$24:$I$1052)*W49</f>
        <v>120</v>
      </c>
      <c r="Y49" s="2" t="str">
        <f>$B$2&amp;$E$1&amp;$B$2&amp;$B$1&amp;T49</f>
        <v>"ItemId":50002</v>
      </c>
      <c r="Z49" s="2" t="str">
        <f>$B$2&amp;$F$1&amp;$B$2&amp;$B$1&amp;W49</f>
        <v>"Num":4800</v>
      </c>
      <c r="AA49" s="2" t="str">
        <f>$A$3&amp;_xlfn.TEXTJOIN($C$1,1,Y49:Z49)&amp;$A$4</f>
        <v>{"ItemId":50002,"Num":4800}</v>
      </c>
    </row>
    <row r="50" spans="4:27" x14ac:dyDescent="0.15">
      <c r="D50" s="1">
        <f>_xlfn.XLOOKUP(F50,[2]配置!$D$19:$D$10014,[2]配置!$B$19:$B$10014)</f>
        <v>50004</v>
      </c>
      <c r="E50" s="5">
        <v>3</v>
      </c>
      <c r="F50" s="24" t="s">
        <v>111</v>
      </c>
      <c r="G50" s="25">
        <v>100000</v>
      </c>
      <c r="H50" s="6">
        <f>_xlfn.XLOOKUP(F50,[1]定价!$D$24:$D$1052,[1]定价!$I$24:$I$1052)*G50</f>
        <v>0</v>
      </c>
      <c r="I50" s="2" t="str">
        <f>$B$2&amp;$E$1&amp;$B$2&amp;$B$1&amp;D50</f>
        <v>"ItemId":50004</v>
      </c>
      <c r="J50" s="2" t="str">
        <f>$B$2&amp;$F$1&amp;$B$2&amp;$B$1&amp;G50</f>
        <v>"Num":100000</v>
      </c>
      <c r="K50" s="2" t="str">
        <f>$A$3&amp;_xlfn.TEXTJOIN($C$1,1,I50:J50)&amp;$A$4</f>
        <v>{"ItemId":50004,"Num":100000}</v>
      </c>
      <c r="L50" s="1">
        <f>_xlfn.XLOOKUP(N50,[2]配置!$D$19:$D$10014,[2]配置!$B$19:$B$10014)</f>
        <v>50004</v>
      </c>
      <c r="M50" s="5">
        <v>3</v>
      </c>
      <c r="N50" s="24" t="s">
        <v>111</v>
      </c>
      <c r="O50" s="25">
        <v>200000</v>
      </c>
      <c r="P50" s="6">
        <f>_xlfn.XLOOKUP(N50,[1]定价!$D$24:$D$1052,[1]定价!$I$24:$I$1052)*O50</f>
        <v>0</v>
      </c>
      <c r="Q50" s="2" t="str">
        <f>$B$2&amp;$E$1&amp;$B$2&amp;$B$1&amp;L50</f>
        <v>"ItemId":50004</v>
      </c>
      <c r="R50" s="2" t="str">
        <f>$B$2&amp;$F$1&amp;$B$2&amp;$B$1&amp;O50</f>
        <v>"Num":200000</v>
      </c>
      <c r="S50" s="2" t="str">
        <f>$A$3&amp;_xlfn.TEXTJOIN($C$1,1,Q50:R50)&amp;$A$4</f>
        <v>{"ItemId":50004,"Num":200000}</v>
      </c>
      <c r="T50" s="1">
        <f>_xlfn.XLOOKUP(V50,[2]配置!$D$19:$D$10014,[2]配置!$B$19:$B$10014)</f>
        <v>50004</v>
      </c>
      <c r="U50" s="5">
        <v>3</v>
      </c>
      <c r="V50" s="24" t="s">
        <v>111</v>
      </c>
      <c r="W50" s="25">
        <v>500000</v>
      </c>
      <c r="X50" s="6">
        <f>_xlfn.XLOOKUP(V50,[1]定价!$D$24:$D$1052,[1]定价!$I$24:$I$1052)*W50</f>
        <v>0</v>
      </c>
      <c r="Y50" s="2" t="str">
        <f>$B$2&amp;$E$1&amp;$B$2&amp;$B$1&amp;T50</f>
        <v>"ItemId":50004</v>
      </c>
      <c r="Z50" s="2" t="str">
        <f>$B$2&amp;$F$1&amp;$B$2&amp;$B$1&amp;W50</f>
        <v>"Num":500000</v>
      </c>
      <c r="AA50" s="2" t="str">
        <f>$A$3&amp;_xlfn.TEXTJOIN($C$1,1,Y50:Z50)&amp;$A$4</f>
        <v>{"ItemId":50004,"Num":500000}</v>
      </c>
    </row>
    <row r="51" spans="4:27" x14ac:dyDescent="0.15">
      <c r="D51" s="1">
        <f>_xlfn.XLOOKUP(F51,[2]配置!$D$19:$D$10014,[2]配置!$B$19:$B$10014)</f>
        <v>50005</v>
      </c>
      <c r="E51" s="5">
        <v>4</v>
      </c>
      <c r="F51" s="24" t="s">
        <v>14</v>
      </c>
      <c r="G51" s="25">
        <v>570</v>
      </c>
      <c r="H51" s="6">
        <f>_xlfn.XLOOKUP(F51,[1]定价!$D$24:$D$1052,[1]定价!$I$24:$I$1052)*G51</f>
        <v>0.71250000000000002</v>
      </c>
      <c r="I51" s="2" t="str">
        <f>$B$2&amp;$E$1&amp;$B$2&amp;$B$1&amp;D51</f>
        <v>"ItemId":50005</v>
      </c>
      <c r="J51" s="2" t="str">
        <f>$B$2&amp;$F$1&amp;$B$2&amp;$B$1&amp;G51</f>
        <v>"Num":570</v>
      </c>
      <c r="K51" s="2" t="str">
        <f>$A$3&amp;_xlfn.TEXTJOIN($C$1,1,I51:J51)&amp;$A$4</f>
        <v>{"ItemId":50005,"Num":570}</v>
      </c>
      <c r="L51" s="1">
        <f>_xlfn.XLOOKUP(N51,[2]配置!$D$19:$D$10014,[2]配置!$B$19:$B$10014)</f>
        <v>50005</v>
      </c>
      <c r="M51" s="5">
        <v>4</v>
      </c>
      <c r="N51" s="24" t="s">
        <v>14</v>
      </c>
      <c r="O51" s="25">
        <v>1250</v>
      </c>
      <c r="P51" s="6">
        <f>_xlfn.XLOOKUP(N51,[1]定价!$D$24:$D$1052,[1]定价!$I$24:$I$1052)*O51</f>
        <v>1.5625</v>
      </c>
      <c r="Q51" s="2" t="str">
        <f>$B$2&amp;$E$1&amp;$B$2&amp;$B$1&amp;L51</f>
        <v>"ItemId":50005</v>
      </c>
      <c r="R51" s="2" t="str">
        <f>$B$2&amp;$F$1&amp;$B$2&amp;$B$1&amp;O51</f>
        <v>"Num":1250</v>
      </c>
      <c r="S51" s="2" t="str">
        <f>$A$3&amp;_xlfn.TEXTJOIN($C$1,1,Q51:R51)&amp;$A$4</f>
        <v>{"ItemId":50005,"Num":1250}</v>
      </c>
      <c r="T51" s="1">
        <f>_xlfn.XLOOKUP(V51,[2]配置!$D$19:$D$10014,[2]配置!$B$19:$B$10014)</f>
        <v>50005</v>
      </c>
      <c r="U51" s="5">
        <v>4</v>
      </c>
      <c r="V51" s="24" t="s">
        <v>14</v>
      </c>
      <c r="W51" s="25">
        <v>2500</v>
      </c>
      <c r="X51" s="6">
        <f>_xlfn.XLOOKUP(V51,[1]定价!$D$24:$D$1052,[1]定价!$I$24:$I$1052)*W51</f>
        <v>3.125</v>
      </c>
      <c r="Y51" s="2" t="str">
        <f>$B$2&amp;$E$1&amp;$B$2&amp;$B$1&amp;T51</f>
        <v>"ItemId":50005</v>
      </c>
      <c r="Z51" s="2" t="str">
        <f>$B$2&amp;$F$1&amp;$B$2&amp;$B$1&amp;W51</f>
        <v>"Num":2500</v>
      </c>
      <c r="AA51" s="2" t="str">
        <f>$A$3&amp;_xlfn.TEXTJOIN($C$1,1,Y51:Z51)&amp;$A$4</f>
        <v>{"ItemId":50005,"Num":2500}</v>
      </c>
    </row>
    <row r="52" spans="4:27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4:27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4:27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4:27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4:27" ht="15.75" thickBot="1" x14ac:dyDescent="0.2">
      <c r="D56" s="2"/>
      <c r="E56" s="3" t="s">
        <v>119</v>
      </c>
      <c r="F56" s="2" t="s">
        <v>120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4:27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4:27" x14ac:dyDescent="0.15">
      <c r="D58" s="2"/>
      <c r="E58" s="21" t="s">
        <v>94</v>
      </c>
      <c r="F58" s="21" t="s">
        <v>121</v>
      </c>
      <c r="G58" s="2"/>
      <c r="H58" s="2"/>
      <c r="I58" s="2"/>
      <c r="J58" s="2"/>
      <c r="K58" s="2"/>
      <c r="L58" s="2"/>
      <c r="M58" s="4" t="s">
        <v>94</v>
      </c>
      <c r="N58" s="5" t="s">
        <v>121</v>
      </c>
      <c r="O58" s="2"/>
      <c r="P58" s="2"/>
      <c r="Q58" s="2"/>
      <c r="R58" s="2"/>
      <c r="S58" s="2"/>
      <c r="T58" s="2"/>
      <c r="U58" s="4" t="s">
        <v>94</v>
      </c>
      <c r="V58" s="5" t="s">
        <v>121</v>
      </c>
      <c r="W58" s="2"/>
      <c r="X58" s="2"/>
    </row>
    <row r="59" spans="4:27" x14ac:dyDescent="0.15">
      <c r="D59" s="2"/>
      <c r="E59" s="21" t="s">
        <v>98</v>
      </c>
      <c r="F59" s="22" t="s">
        <v>122</v>
      </c>
      <c r="G59" s="2"/>
      <c r="H59" s="2"/>
      <c r="I59" s="2"/>
      <c r="J59" s="2"/>
      <c r="K59" s="2"/>
      <c r="L59" s="2"/>
      <c r="M59" s="4" t="s">
        <v>98</v>
      </c>
      <c r="N59" s="6" t="s">
        <v>122</v>
      </c>
      <c r="O59" s="2"/>
      <c r="P59" s="2"/>
      <c r="Q59" s="2"/>
      <c r="R59" s="2"/>
      <c r="S59" s="2"/>
      <c r="T59" s="2"/>
      <c r="U59" s="4" t="s">
        <v>98</v>
      </c>
      <c r="V59" s="6" t="s">
        <v>122</v>
      </c>
      <c r="W59" s="2"/>
      <c r="X59" s="2"/>
    </row>
    <row r="60" spans="4:27" x14ac:dyDescent="0.15">
      <c r="D60" s="2"/>
      <c r="E60" s="21" t="s">
        <v>102</v>
      </c>
      <c r="F60" s="21">
        <v>2</v>
      </c>
      <c r="G60" s="2" t="s">
        <v>103</v>
      </c>
      <c r="H60" s="2"/>
      <c r="I60" s="2"/>
      <c r="J60" s="2"/>
      <c r="K60" s="2"/>
      <c r="L60" s="2"/>
      <c r="M60" s="4" t="s">
        <v>102</v>
      </c>
      <c r="N60" s="5">
        <v>2</v>
      </c>
      <c r="O60" s="2" t="s">
        <v>103</v>
      </c>
      <c r="P60" s="2"/>
      <c r="Q60" s="2"/>
      <c r="R60" s="2"/>
      <c r="S60" s="2"/>
      <c r="T60" s="2"/>
      <c r="U60" s="4" t="s">
        <v>102</v>
      </c>
      <c r="V60" s="5">
        <v>2</v>
      </c>
      <c r="W60" s="2" t="s">
        <v>103</v>
      </c>
      <c r="X60" s="2"/>
    </row>
    <row r="61" spans="4:27" x14ac:dyDescent="0.15">
      <c r="D61" s="2"/>
      <c r="E61" s="21" t="s">
        <v>104</v>
      </c>
      <c r="F61" s="22">
        <v>19.899999999999999</v>
      </c>
      <c r="G61" s="2" t="s">
        <v>105</v>
      </c>
      <c r="H61" s="2"/>
      <c r="I61" s="2"/>
      <c r="J61" s="2"/>
      <c r="K61" s="2"/>
      <c r="L61" s="2"/>
      <c r="M61" s="4" t="s">
        <v>104</v>
      </c>
      <c r="N61" s="6">
        <v>49.9</v>
      </c>
      <c r="O61" s="2" t="s">
        <v>105</v>
      </c>
      <c r="P61" s="2"/>
      <c r="Q61" s="2"/>
      <c r="R61" s="2"/>
      <c r="S61" s="2"/>
      <c r="T61" s="2"/>
      <c r="U61" s="4" t="s">
        <v>104</v>
      </c>
      <c r="V61" s="6">
        <v>99.9</v>
      </c>
      <c r="W61" s="2" t="s">
        <v>105</v>
      </c>
      <c r="X61" s="2"/>
    </row>
    <row r="62" spans="4:27" x14ac:dyDescent="0.15">
      <c r="D62" s="2"/>
      <c r="E62" s="21" t="s">
        <v>75</v>
      </c>
      <c r="F62" s="23">
        <f>SUM(G65:G69)/F61</f>
        <v>0</v>
      </c>
      <c r="G62" s="2"/>
      <c r="H62" s="2"/>
      <c r="I62" s="2"/>
      <c r="J62" s="2"/>
      <c r="K62" s="2"/>
      <c r="L62" s="2"/>
      <c r="M62" s="4" t="s">
        <v>75</v>
      </c>
      <c r="N62" s="7">
        <f>SUM(O65:O69)/N61</f>
        <v>0</v>
      </c>
      <c r="O62" s="2"/>
      <c r="P62" s="2"/>
      <c r="Q62" s="2"/>
      <c r="R62" s="2"/>
      <c r="S62" s="2"/>
      <c r="T62" s="2"/>
      <c r="U62" s="4" t="s">
        <v>75</v>
      </c>
      <c r="V62" s="7">
        <f>SUM(W65:W69)/V61</f>
        <v>0</v>
      </c>
      <c r="W62" s="2"/>
      <c r="X62" s="2"/>
    </row>
    <row r="63" spans="4:27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4:27" x14ac:dyDescent="0.15">
      <c r="D64" s="2"/>
      <c r="E64" s="4" t="s">
        <v>106</v>
      </c>
      <c r="F64" s="4" t="s">
        <v>107</v>
      </c>
      <c r="G64" s="4" t="s">
        <v>108</v>
      </c>
      <c r="H64" s="2"/>
      <c r="I64" s="2"/>
      <c r="J64" s="2"/>
      <c r="K64" s="2"/>
      <c r="L64" s="2"/>
      <c r="M64" s="4" t="s">
        <v>106</v>
      </c>
      <c r="N64" s="4" t="s">
        <v>107</v>
      </c>
      <c r="O64" s="4" t="s">
        <v>108</v>
      </c>
      <c r="P64" s="2"/>
      <c r="Q64" s="2"/>
      <c r="R64" s="2"/>
      <c r="S64" s="2"/>
      <c r="T64" s="2"/>
      <c r="U64" s="4" t="s">
        <v>106</v>
      </c>
      <c r="V64" s="4" t="s">
        <v>107</v>
      </c>
      <c r="W64" s="4" t="s">
        <v>108</v>
      </c>
      <c r="X64" s="2"/>
    </row>
    <row r="65" spans="4:27" x14ac:dyDescent="0.15">
      <c r="D65" s="2"/>
      <c r="E65" s="14" t="s">
        <v>15</v>
      </c>
      <c r="F65" s="5">
        <f>SUMIFS(G$682:G$687,F$682:F$687,E65)</f>
        <v>0</v>
      </c>
      <c r="G65" s="9">
        <f>_xlfn.XLOOKUP(E65,[1]定价!$D$24:$D$1052,[1]定价!$I$24:$I$1052)*F65</f>
        <v>0</v>
      </c>
      <c r="H65" s="2"/>
      <c r="I65" s="2"/>
      <c r="J65" s="2"/>
      <c r="K65" s="2"/>
      <c r="L65" s="2"/>
      <c r="M65" s="14" t="s">
        <v>15</v>
      </c>
      <c r="N65" s="5">
        <f>SUMIFS(O$682:O$687,N$682:N$687,M65)</f>
        <v>0</v>
      </c>
      <c r="O65" s="9">
        <f>_xlfn.XLOOKUP(M65,[1]定价!$D$24:$D$1052,[1]定价!$I$24:$I$1052)*N65</f>
        <v>0</v>
      </c>
      <c r="P65" s="2"/>
      <c r="Q65" s="2"/>
      <c r="R65" s="2"/>
      <c r="S65" s="2"/>
      <c r="T65" s="2"/>
      <c r="U65" s="14" t="s">
        <v>15</v>
      </c>
      <c r="V65" s="5">
        <f>SUMIFS(W$682:W$687,V$682:V$687,U65)</f>
        <v>0</v>
      </c>
      <c r="W65" s="9">
        <f>_xlfn.XLOOKUP(U65,[1]定价!$D$24:$D$1052,[1]定价!$I$24:$I$1052)*V65</f>
        <v>0</v>
      </c>
      <c r="X65" s="2"/>
    </row>
    <row r="66" spans="4:27" x14ac:dyDescent="0.15">
      <c r="D66" s="2"/>
      <c r="E66" s="14" t="s">
        <v>123</v>
      </c>
      <c r="F66" s="5">
        <f t="shared" ref="F66:F69" si="6">SUMIFS(G$682:G$687,F$682:F$687,E66)</f>
        <v>0</v>
      </c>
      <c r="G66" s="9">
        <f>_xlfn.XLOOKUP(E66,[1]定价!$D$24:$D$1052,[1]定价!$I$24:$I$1052)*F66</f>
        <v>0</v>
      </c>
      <c r="H66" s="2"/>
      <c r="I66" s="2"/>
      <c r="J66" s="2"/>
      <c r="K66" s="2"/>
      <c r="L66" s="2"/>
      <c r="M66" s="14" t="s">
        <v>123</v>
      </c>
      <c r="N66" s="5">
        <f t="shared" ref="N66:N69" si="7">SUMIFS(O$682:O$687,N$682:N$687,M66)</f>
        <v>0</v>
      </c>
      <c r="O66" s="9">
        <f>_xlfn.XLOOKUP(M66,[1]定价!$D$24:$D$1052,[1]定价!$I$24:$I$1052)*N66</f>
        <v>0</v>
      </c>
      <c r="P66" s="2"/>
      <c r="Q66" s="2"/>
      <c r="R66" s="2"/>
      <c r="S66" s="2"/>
      <c r="T66" s="2"/>
      <c r="U66" s="14" t="s">
        <v>123</v>
      </c>
      <c r="V66" s="5">
        <f t="shared" ref="V66:V69" si="8">SUMIFS(W$682:W$687,V$682:V$687,U66)</f>
        <v>0</v>
      </c>
      <c r="W66" s="9">
        <f>_xlfn.XLOOKUP(U66,[1]定价!$D$24:$D$1052,[1]定价!$I$24:$I$1052)*V66</f>
        <v>0</v>
      </c>
      <c r="X66" s="2"/>
    </row>
    <row r="67" spans="4:27" x14ac:dyDescent="0.15">
      <c r="D67" s="2"/>
      <c r="E67" s="13" t="s">
        <v>124</v>
      </c>
      <c r="F67" s="5">
        <f t="shared" si="6"/>
        <v>0</v>
      </c>
      <c r="G67" s="9">
        <f>_xlfn.XLOOKUP(E67,[1]定价!$D$24:$D$1052,[1]定价!$I$24:$I$1052)*F67</f>
        <v>0</v>
      </c>
      <c r="H67" s="2"/>
      <c r="I67" s="2"/>
      <c r="J67" s="2"/>
      <c r="K67" s="2"/>
      <c r="L67" s="2"/>
      <c r="M67" s="13" t="s">
        <v>124</v>
      </c>
      <c r="N67" s="5">
        <f t="shared" si="7"/>
        <v>0</v>
      </c>
      <c r="O67" s="9">
        <f>_xlfn.XLOOKUP(M67,[1]定价!$D$24:$D$1052,[1]定价!$I$24:$I$1052)*N67</f>
        <v>0</v>
      </c>
      <c r="P67" s="2"/>
      <c r="Q67" s="2"/>
      <c r="R67" s="2"/>
      <c r="S67" s="2"/>
      <c r="T67" s="2"/>
      <c r="U67" s="13" t="s">
        <v>124</v>
      </c>
      <c r="V67" s="5">
        <f t="shared" si="8"/>
        <v>0</v>
      </c>
      <c r="W67" s="9">
        <f>_xlfn.XLOOKUP(U67,[1]定价!$D$24:$D$1052,[1]定价!$I$24:$I$1052)*V67</f>
        <v>0</v>
      </c>
      <c r="X67" s="2"/>
    </row>
    <row r="68" spans="4:27" x14ac:dyDescent="0.15">
      <c r="D68" s="2"/>
      <c r="E68" s="24" t="s">
        <v>111</v>
      </c>
      <c r="F68" s="5">
        <f t="shared" si="6"/>
        <v>0</v>
      </c>
      <c r="G68" s="9">
        <f>_xlfn.XLOOKUP(E68,[1]定价!$D$24:$D$1052,[1]定价!$I$24:$I$1052)*F68</f>
        <v>0</v>
      </c>
      <c r="H68" s="2"/>
      <c r="I68" s="2"/>
      <c r="J68" s="2"/>
      <c r="K68" s="2"/>
      <c r="L68" s="2"/>
      <c r="M68" s="24" t="s">
        <v>111</v>
      </c>
      <c r="N68" s="5">
        <f t="shared" si="7"/>
        <v>0</v>
      </c>
      <c r="O68" s="9">
        <f>_xlfn.XLOOKUP(M68,[1]定价!$D$24:$D$1052,[1]定价!$I$24:$I$1052)*N68</f>
        <v>0</v>
      </c>
      <c r="P68" s="2"/>
      <c r="Q68" s="2"/>
      <c r="R68" s="2"/>
      <c r="S68" s="2"/>
      <c r="T68" s="2"/>
      <c r="U68" s="24" t="s">
        <v>111</v>
      </c>
      <c r="V68" s="5">
        <f t="shared" si="8"/>
        <v>0</v>
      </c>
      <c r="W68" s="9">
        <f>_xlfn.XLOOKUP(U68,[1]定价!$D$24:$D$1052,[1]定价!$I$24:$I$1052)*V68</f>
        <v>0</v>
      </c>
      <c r="X68" s="2"/>
    </row>
    <row r="69" spans="4:27" x14ac:dyDescent="0.15">
      <c r="D69" s="2"/>
      <c r="E69" s="24" t="s">
        <v>14</v>
      </c>
      <c r="F69" s="5">
        <f t="shared" si="6"/>
        <v>0</v>
      </c>
      <c r="G69" s="9">
        <f>_xlfn.XLOOKUP(E69,[1]定价!$D$24:$D$1052,[1]定价!$I$24:$I$1052)*F69</f>
        <v>0</v>
      </c>
      <c r="H69" s="2"/>
      <c r="I69" s="2"/>
      <c r="J69" s="2"/>
      <c r="K69" s="2"/>
      <c r="L69" s="2"/>
      <c r="M69" s="24" t="s">
        <v>14</v>
      </c>
      <c r="N69" s="5">
        <f t="shared" si="7"/>
        <v>0</v>
      </c>
      <c r="O69" s="9">
        <f>_xlfn.XLOOKUP(M69,[1]定价!$D$24:$D$1052,[1]定价!$I$24:$I$1052)*N69</f>
        <v>0</v>
      </c>
      <c r="P69" s="2"/>
      <c r="Q69" s="2"/>
      <c r="R69" s="2"/>
      <c r="S69" s="2"/>
      <c r="T69" s="2"/>
      <c r="U69" s="24" t="s">
        <v>14</v>
      </c>
      <c r="V69" s="5">
        <f t="shared" si="8"/>
        <v>0</v>
      </c>
      <c r="W69" s="9">
        <f>_xlfn.XLOOKUP(U69,[1]定价!$D$24:$D$1052,[1]定价!$I$24:$I$1052)*V69</f>
        <v>0</v>
      </c>
      <c r="X69" s="2"/>
    </row>
    <row r="70" spans="4:27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4:27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4:27" x14ac:dyDescent="0.15">
      <c r="D72" s="2"/>
      <c r="E72" s="4" t="s">
        <v>25</v>
      </c>
      <c r="F72" s="4" t="s">
        <v>106</v>
      </c>
      <c r="G72" s="4" t="s">
        <v>112</v>
      </c>
      <c r="H72" s="4" t="s">
        <v>108</v>
      </c>
      <c r="I72" s="28" t="str">
        <f>$A$1&amp;_xlfn.TEXTJOIN($C$1,1,K73)&amp;$A$2</f>
        <v>[{"ItemId":70002,"Num":25}]</v>
      </c>
      <c r="J72" s="28" t="str">
        <f>$A$1&amp;_xlfn.TEXTJOIN($C$1,1,K74:K77)&amp;$A$2</f>
        <v>[{"ItemId":70001,"Num":120},{"ItemId":50002,"Num":900},{"ItemId":50004,"Num":100000},{"ItemId":50005,"Num":570}]</v>
      </c>
      <c r="K72" s="2"/>
      <c r="L72" s="2"/>
      <c r="M72" s="4" t="s">
        <v>25</v>
      </c>
      <c r="N72" s="4" t="s">
        <v>106</v>
      </c>
      <c r="O72" s="4" t="s">
        <v>112</v>
      </c>
      <c r="P72" s="4" t="s">
        <v>108</v>
      </c>
      <c r="Q72" s="28" t="str">
        <f>$A$1&amp;_xlfn.TEXTJOIN($C$1,1,S73)&amp;$A$2</f>
        <v>[{"ItemId":70002,"Num":125}]</v>
      </c>
      <c r="R72" s="28" t="str">
        <f>$A$1&amp;_xlfn.TEXTJOIN($C$1,1,S74:S77)&amp;$A$2</f>
        <v>[{"ItemId":50002,"Num":2400},{"ItemId":50004,"Num":200000},{"ItemId":50005,"Num":1250}]</v>
      </c>
      <c r="S72" s="2"/>
      <c r="T72" s="2"/>
      <c r="U72" s="4" t="s">
        <v>25</v>
      </c>
      <c r="V72" s="4" t="s">
        <v>106</v>
      </c>
      <c r="W72" s="4" t="s">
        <v>112</v>
      </c>
      <c r="X72" s="4" t="s">
        <v>108</v>
      </c>
      <c r="Y72" s="28" t="str">
        <f>$A$1&amp;_xlfn.TEXTJOIN($C$1,1,AA73)&amp;$A$2</f>
        <v>[{"ItemId":70002,"Num":250}]</v>
      </c>
      <c r="Z72" s="28" t="str">
        <f>$A$1&amp;_xlfn.TEXTJOIN($C$1,1,AA74:AA77)&amp;$A$2</f>
        <v>[{"ItemId":50002,"Num":4800},{"ItemId":50004,"Num":500000},{"ItemId":50005,"Num":2500}]</v>
      </c>
    </row>
    <row r="73" spans="4:27" x14ac:dyDescent="0.15">
      <c r="D73" s="1">
        <f>_xlfn.XLOOKUP(F73,[2]配置!$D$19:$D$10014,[2]配置!$B$19:$B$10014)</f>
        <v>70002</v>
      </c>
      <c r="E73" s="5">
        <v>1</v>
      </c>
      <c r="F73" s="14" t="s">
        <v>123</v>
      </c>
      <c r="G73" s="5">
        <v>25</v>
      </c>
      <c r="H73" s="6">
        <f>_xlfn.XLOOKUP(F73,[1]定价!$D$24:$D$1052,[1]定价!$I$24:$I$1052)*G73</f>
        <v>78.125</v>
      </c>
      <c r="I73" s="2" t="str">
        <f>$B$2&amp;$E$1&amp;$B$2&amp;$B$1&amp;D73</f>
        <v>"ItemId":70002</v>
      </c>
      <c r="J73" s="2" t="str">
        <f>$B$2&amp;$F$1&amp;$B$2&amp;$B$1&amp;G73</f>
        <v>"Num":25</v>
      </c>
      <c r="K73" s="2" t="str">
        <f>$A$3&amp;_xlfn.TEXTJOIN($C$1,1,I73:J73)&amp;$A$4</f>
        <v>{"ItemId":70002,"Num":25}</v>
      </c>
      <c r="L73" s="1">
        <f>_xlfn.XLOOKUP(N73,[2]配置!$D$19:$D$10014,[2]配置!$B$19:$B$10014)</f>
        <v>70002</v>
      </c>
      <c r="M73" s="5">
        <v>1</v>
      </c>
      <c r="N73" s="14" t="s">
        <v>123</v>
      </c>
      <c r="O73" s="5">
        <v>125</v>
      </c>
      <c r="P73" s="6">
        <f>_xlfn.XLOOKUP(N73,[1]定价!$D$24:$D$1052,[1]定价!$I$24:$I$1052)*O73</f>
        <v>390.625</v>
      </c>
      <c r="Q73" s="2" t="str">
        <f>$B$2&amp;$E$1&amp;$B$2&amp;$B$1&amp;L73</f>
        <v>"ItemId":70002</v>
      </c>
      <c r="R73" s="2" t="str">
        <f>$B$2&amp;$F$1&amp;$B$2&amp;$B$1&amp;O73</f>
        <v>"Num":125</v>
      </c>
      <c r="S73" s="2" t="str">
        <f>$A$3&amp;_xlfn.TEXTJOIN($C$1,1,Q73:R73)&amp;$A$4</f>
        <v>{"ItemId":70002,"Num":125}</v>
      </c>
      <c r="T73" s="1">
        <f>_xlfn.XLOOKUP(V73,[2]配置!$D$19:$D$10014,[2]配置!$B$19:$B$10014)</f>
        <v>70002</v>
      </c>
      <c r="U73" s="5">
        <v>1</v>
      </c>
      <c r="V73" s="14" t="s">
        <v>123</v>
      </c>
      <c r="W73" s="5">
        <v>250</v>
      </c>
      <c r="X73" s="6">
        <f>_xlfn.XLOOKUP(V73,[1]定价!$D$24:$D$1052,[1]定价!$I$24:$I$1052)*W73</f>
        <v>781.25</v>
      </c>
      <c r="Y73" s="2" t="str">
        <f>$B$2&amp;$E$1&amp;$B$2&amp;$B$1&amp;T73</f>
        <v>"ItemId":70002</v>
      </c>
      <c r="Z73" s="2" t="str">
        <f>$B$2&amp;$F$1&amp;$B$2&amp;$B$1&amp;W73</f>
        <v>"Num":250</v>
      </c>
      <c r="AA73" s="2" t="str">
        <f>$A$3&amp;_xlfn.TEXTJOIN($C$1,1,Y73:Z73)&amp;$A$4</f>
        <v>{"ItemId":70002,"Num":250}</v>
      </c>
    </row>
    <row r="74" spans="4:27" x14ac:dyDescent="0.15">
      <c r="D74" s="1">
        <f>_xlfn.XLOOKUP(F74,[2]配置!$D$19:$D$10014,[2]配置!$B$19:$B$10014)</f>
        <v>70001</v>
      </c>
      <c r="E74" s="5">
        <v>2</v>
      </c>
      <c r="F74" s="13" t="s">
        <v>124</v>
      </c>
      <c r="G74" s="25">
        <v>120</v>
      </c>
      <c r="H74" s="6">
        <f>_xlfn.XLOOKUP(F74,[1]定价!$D$24:$D$1052,[1]定价!$I$24:$I$1052)*G74</f>
        <v>90</v>
      </c>
      <c r="I74" s="2" t="str">
        <f>$B$2&amp;$E$1&amp;$B$2&amp;$B$1&amp;D74</f>
        <v>"ItemId":70001</v>
      </c>
      <c r="J74" s="2" t="str">
        <f>$B$2&amp;$F$1&amp;$B$2&amp;$B$1&amp;G74</f>
        <v>"Num":120</v>
      </c>
      <c r="K74" s="2" t="str">
        <f>$A$3&amp;_xlfn.TEXTJOIN($C$1,1,I74:J74)&amp;$A$4</f>
        <v>{"ItemId":70001,"Num":120}</v>
      </c>
      <c r="L74" s="1">
        <f>_xlfn.XLOOKUP(N74,[2]配置!$D$19:$D$10014,[2]配置!$B$19:$B$10014)</f>
        <v>50002</v>
      </c>
      <c r="M74" s="5">
        <v>2</v>
      </c>
      <c r="N74" s="14" t="s">
        <v>15</v>
      </c>
      <c r="O74" s="25">
        <v>2400</v>
      </c>
      <c r="P74" s="6">
        <f>_xlfn.XLOOKUP(N74,[1]定价!$D$24:$D$1052,[1]定价!$I$24:$I$1052)*O74</f>
        <v>60</v>
      </c>
      <c r="Q74" s="2" t="str">
        <f>$B$2&amp;$E$1&amp;$B$2&amp;$B$1&amp;L74</f>
        <v>"ItemId":50002</v>
      </c>
      <c r="R74" s="2" t="str">
        <f>$B$2&amp;$F$1&amp;$B$2&amp;$B$1&amp;O74</f>
        <v>"Num":2400</v>
      </c>
      <c r="S74" s="2" t="str">
        <f>$A$3&amp;_xlfn.TEXTJOIN($C$1,1,Q74:R74)&amp;$A$4</f>
        <v>{"ItemId":50002,"Num":2400}</v>
      </c>
      <c r="T74" s="1">
        <f>_xlfn.XLOOKUP(V74,[2]配置!$D$19:$D$10014,[2]配置!$B$19:$B$10014)</f>
        <v>50002</v>
      </c>
      <c r="U74" s="5">
        <v>2</v>
      </c>
      <c r="V74" s="14" t="s">
        <v>15</v>
      </c>
      <c r="W74" s="25">
        <v>4800</v>
      </c>
      <c r="X74" s="6">
        <f>_xlfn.XLOOKUP(V74,[1]定价!$D$24:$D$1052,[1]定价!$I$24:$I$1052)*W74</f>
        <v>120</v>
      </c>
      <c r="Y74" s="2" t="str">
        <f>$B$2&amp;$E$1&amp;$B$2&amp;$B$1&amp;T74</f>
        <v>"ItemId":50002</v>
      </c>
      <c r="Z74" s="2" t="str">
        <f>$B$2&amp;$F$1&amp;$B$2&amp;$B$1&amp;W74</f>
        <v>"Num":4800</v>
      </c>
      <c r="AA74" s="2" t="str">
        <f>$A$3&amp;_xlfn.TEXTJOIN($C$1,1,Y74:Z74)&amp;$A$4</f>
        <v>{"ItemId":50002,"Num":4800}</v>
      </c>
    </row>
    <row r="75" spans="4:27" x14ac:dyDescent="0.15">
      <c r="D75" s="1">
        <f>_xlfn.XLOOKUP(F75,[2]配置!$D$19:$D$10014,[2]配置!$B$19:$B$10014)</f>
        <v>50002</v>
      </c>
      <c r="E75" s="5">
        <v>3</v>
      </c>
      <c r="F75" s="14" t="s">
        <v>15</v>
      </c>
      <c r="G75" s="5">
        <v>900</v>
      </c>
      <c r="H75" s="6">
        <f>_xlfn.XLOOKUP(F75,[1]定价!$D$24:$D$1052,[1]定价!$I$24:$I$1052)*G75</f>
        <v>22.5</v>
      </c>
      <c r="I75" s="2" t="str">
        <f>$B$2&amp;$E$1&amp;$B$2&amp;$B$1&amp;D75</f>
        <v>"ItemId":50002</v>
      </c>
      <c r="J75" s="2" t="str">
        <f>$B$2&amp;$F$1&amp;$B$2&amp;$B$1&amp;G75</f>
        <v>"Num":900</v>
      </c>
      <c r="K75" s="2" t="str">
        <f>$A$3&amp;_xlfn.TEXTJOIN($C$1,1,I75:J75)&amp;$A$4</f>
        <v>{"ItemId":50002,"Num":900}</v>
      </c>
      <c r="L75" s="1">
        <f>_xlfn.XLOOKUP(N75,[2]配置!$D$19:$D$10014,[2]配置!$B$19:$B$10014)</f>
        <v>50004</v>
      </c>
      <c r="M75" s="5">
        <v>3</v>
      </c>
      <c r="N75" s="24" t="s">
        <v>111</v>
      </c>
      <c r="O75" s="25">
        <v>200000</v>
      </c>
      <c r="P75" s="6">
        <f>_xlfn.XLOOKUP(N75,[1]定价!$D$24:$D$1052,[1]定价!$I$24:$I$1052)*O75</f>
        <v>0</v>
      </c>
      <c r="Q75" s="2" t="str">
        <f>$B$2&amp;$E$1&amp;$B$2&amp;$B$1&amp;L75</f>
        <v>"ItemId":50004</v>
      </c>
      <c r="R75" s="2" t="str">
        <f>$B$2&amp;$F$1&amp;$B$2&amp;$B$1&amp;O75</f>
        <v>"Num":200000</v>
      </c>
      <c r="S75" s="2" t="str">
        <f>$A$3&amp;_xlfn.TEXTJOIN($C$1,1,Q75:R75)&amp;$A$4</f>
        <v>{"ItemId":50004,"Num":200000}</v>
      </c>
      <c r="T75" s="1">
        <f>_xlfn.XLOOKUP(V75,[2]配置!$D$19:$D$10014,[2]配置!$B$19:$B$10014)</f>
        <v>50004</v>
      </c>
      <c r="U75" s="5">
        <v>3</v>
      </c>
      <c r="V75" s="24" t="s">
        <v>111</v>
      </c>
      <c r="W75" s="25">
        <v>500000</v>
      </c>
      <c r="X75" s="6">
        <f>_xlfn.XLOOKUP(V75,[1]定价!$D$24:$D$1052,[1]定价!$I$24:$I$1052)*W75</f>
        <v>0</v>
      </c>
      <c r="Y75" s="2" t="str">
        <f>$B$2&amp;$E$1&amp;$B$2&amp;$B$1&amp;T75</f>
        <v>"ItemId":50004</v>
      </c>
      <c r="Z75" s="2" t="str">
        <f>$B$2&amp;$F$1&amp;$B$2&amp;$B$1&amp;W75</f>
        <v>"Num":500000</v>
      </c>
      <c r="AA75" s="2" t="str">
        <f>$A$3&amp;_xlfn.TEXTJOIN($C$1,1,Y75:Z75)&amp;$A$4</f>
        <v>{"ItemId":50004,"Num":500000}</v>
      </c>
    </row>
    <row r="76" spans="4:27" x14ac:dyDescent="0.15">
      <c r="D76" s="1">
        <f>_xlfn.XLOOKUP(F76,[2]配置!$D$19:$D$10014,[2]配置!$B$19:$B$10014)</f>
        <v>50004</v>
      </c>
      <c r="E76" s="5">
        <v>4</v>
      </c>
      <c r="F76" s="24" t="s">
        <v>111</v>
      </c>
      <c r="G76" s="25">
        <v>100000</v>
      </c>
      <c r="H76" s="6">
        <f>_xlfn.XLOOKUP(F76,[1]定价!$D$24:$D$1052,[1]定价!$I$24:$I$1052)*G76</f>
        <v>0</v>
      </c>
      <c r="I76" s="2" t="str">
        <f>$B$2&amp;$E$1&amp;$B$2&amp;$B$1&amp;D76</f>
        <v>"ItemId":50004</v>
      </c>
      <c r="J76" s="2" t="str">
        <f>$B$2&amp;$F$1&amp;$B$2&amp;$B$1&amp;G76</f>
        <v>"Num":100000</v>
      </c>
      <c r="K76" s="2" t="str">
        <f>$A$3&amp;_xlfn.TEXTJOIN($C$1,1,I76:J76)&amp;$A$4</f>
        <v>{"ItemId":50004,"Num":100000}</v>
      </c>
      <c r="L76" s="1">
        <f>_xlfn.XLOOKUP(N76,[2]配置!$D$19:$D$10014,[2]配置!$B$19:$B$10014)</f>
        <v>50005</v>
      </c>
      <c r="M76" s="5">
        <v>4</v>
      </c>
      <c r="N76" s="24" t="s">
        <v>14</v>
      </c>
      <c r="O76" s="25">
        <v>1250</v>
      </c>
      <c r="P76" s="6">
        <f>_xlfn.XLOOKUP(N76,[1]定价!$D$24:$D$1052,[1]定价!$I$24:$I$1052)*O76</f>
        <v>1.5625</v>
      </c>
      <c r="Q76" s="2" t="str">
        <f>$B$2&amp;$E$1&amp;$B$2&amp;$B$1&amp;L76</f>
        <v>"ItemId":50005</v>
      </c>
      <c r="R76" s="2" t="str">
        <f>$B$2&amp;$F$1&amp;$B$2&amp;$B$1&amp;O76</f>
        <v>"Num":1250</v>
      </c>
      <c r="S76" s="2" t="str">
        <f>$A$3&amp;_xlfn.TEXTJOIN($C$1,1,Q76:R76)&amp;$A$4</f>
        <v>{"ItemId":50005,"Num":1250}</v>
      </c>
      <c r="T76" s="1">
        <f>_xlfn.XLOOKUP(V76,[2]配置!$D$19:$D$10014,[2]配置!$B$19:$B$10014)</f>
        <v>50005</v>
      </c>
      <c r="U76" s="5">
        <v>4</v>
      </c>
      <c r="V76" s="24" t="s">
        <v>14</v>
      </c>
      <c r="W76" s="25">
        <v>2500</v>
      </c>
      <c r="X76" s="6">
        <f>_xlfn.XLOOKUP(V76,[1]定价!$D$24:$D$1052,[1]定价!$I$24:$I$1052)*W76</f>
        <v>3.125</v>
      </c>
      <c r="Y76" s="2" t="str">
        <f>$B$2&amp;$E$1&amp;$B$2&amp;$B$1&amp;T76</f>
        <v>"ItemId":50005</v>
      </c>
      <c r="Z76" s="2" t="str">
        <f>$B$2&amp;$F$1&amp;$B$2&amp;$B$1&amp;W76</f>
        <v>"Num":2500</v>
      </c>
      <c r="AA76" s="2" t="str">
        <f>$A$3&amp;_xlfn.TEXTJOIN($C$1,1,Y76:Z76)&amp;$A$4</f>
        <v>{"ItemId":50005,"Num":2500}</v>
      </c>
    </row>
    <row r="77" spans="4:27" x14ac:dyDescent="0.15">
      <c r="D77" s="1">
        <f>_xlfn.XLOOKUP(F77,[2]配置!$D$19:$D$10014,[2]配置!$B$19:$B$10014)</f>
        <v>50005</v>
      </c>
      <c r="E77" s="5">
        <v>5</v>
      </c>
      <c r="F77" s="24" t="s">
        <v>14</v>
      </c>
      <c r="G77" s="25">
        <v>570</v>
      </c>
      <c r="H77" s="6">
        <f>_xlfn.XLOOKUP(F77,[1]定价!$D$24:$D$1052,[1]定价!$I$24:$I$1052)*G77</f>
        <v>0.71250000000000002</v>
      </c>
      <c r="I77" s="2" t="str">
        <f>$B$2&amp;$E$1&amp;$B$2&amp;$B$1&amp;D77</f>
        <v>"ItemId":50005</v>
      </c>
      <c r="J77" s="2" t="str">
        <f>$B$2&amp;$F$1&amp;$B$2&amp;$B$1&amp;G77</f>
        <v>"Num":570</v>
      </c>
      <c r="K77" s="2" t="str">
        <f>$A$3&amp;_xlfn.TEXTJOIN($C$1,1,I77:J77)&amp;$A$4</f>
        <v>{"ItemId":50005,"Num":570}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4:27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4:27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4:27" ht="15.75" thickBot="1" x14ac:dyDescent="0.2">
      <c r="D80" s="2"/>
      <c r="E80" s="3" t="s">
        <v>125</v>
      </c>
      <c r="F80" s="2" t="s">
        <v>126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4:26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4:26" x14ac:dyDescent="0.15">
      <c r="D82" s="2"/>
      <c r="E82" s="4" t="s">
        <v>94</v>
      </c>
      <c r="F82" s="5" t="s">
        <v>127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4" t="s">
        <v>94</v>
      </c>
      <c r="V82" s="5" t="s">
        <v>127</v>
      </c>
      <c r="W82" s="2"/>
      <c r="X82" s="2"/>
    </row>
    <row r="83" spans="4:26" x14ac:dyDescent="0.15">
      <c r="D83" s="2"/>
      <c r="E83" s="4" t="s">
        <v>98</v>
      </c>
      <c r="F83" s="6" t="s">
        <v>128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4" t="s">
        <v>98</v>
      </c>
      <c r="V83" s="6" t="s">
        <v>128</v>
      </c>
      <c r="W83" s="2"/>
      <c r="X83" s="2"/>
    </row>
    <row r="84" spans="4:26" x14ac:dyDescent="0.15">
      <c r="D84" s="2"/>
      <c r="E84" s="4" t="s">
        <v>102</v>
      </c>
      <c r="F84" s="5">
        <v>24</v>
      </c>
      <c r="G84" s="2" t="s">
        <v>103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4" t="s">
        <v>102</v>
      </c>
      <c r="V84" s="5">
        <v>24</v>
      </c>
      <c r="W84" s="2" t="s">
        <v>103</v>
      </c>
      <c r="X84" s="2"/>
    </row>
    <row r="85" spans="4:26" x14ac:dyDescent="0.15">
      <c r="D85" s="2"/>
      <c r="E85" s="4" t="s">
        <v>104</v>
      </c>
      <c r="F85" s="6">
        <v>9.9</v>
      </c>
      <c r="G85" s="2" t="s">
        <v>105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4" t="s">
        <v>104</v>
      </c>
      <c r="V85" s="6">
        <v>99</v>
      </c>
      <c r="W85" s="2" t="s">
        <v>105</v>
      </c>
      <c r="X85" s="2"/>
    </row>
    <row r="86" spans="4:26" x14ac:dyDescent="0.15">
      <c r="D86" s="2"/>
      <c r="E86" s="4" t="s">
        <v>75</v>
      </c>
      <c r="F86" s="7">
        <f>SUM(G89:G93)/F85</f>
        <v>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4" t="s">
        <v>75</v>
      </c>
      <c r="V86" s="7">
        <f>SUM(W89:W93)/V85</f>
        <v>0</v>
      </c>
      <c r="W86" s="2"/>
      <c r="X86" s="2"/>
    </row>
    <row r="87" spans="4:26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4:26" x14ac:dyDescent="0.15">
      <c r="D88" s="2"/>
      <c r="E88" s="4" t="s">
        <v>106</v>
      </c>
      <c r="F88" s="4" t="s">
        <v>107</v>
      </c>
      <c r="G88" s="4" t="s">
        <v>108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4" t="s">
        <v>106</v>
      </c>
      <c r="V88" s="4" t="s">
        <v>107</v>
      </c>
      <c r="W88" s="4" t="s">
        <v>108</v>
      </c>
      <c r="X88" s="2"/>
    </row>
    <row r="89" spans="4:26" x14ac:dyDescent="0.15">
      <c r="D89" s="2"/>
      <c r="E89" s="14" t="s">
        <v>15</v>
      </c>
      <c r="F89" s="5">
        <f>SUMIFS(G$706:G$711,F$706:F$711,E89)</f>
        <v>0</v>
      </c>
      <c r="G89" s="9">
        <f>_xlfn.XLOOKUP(E89,[1]定价!$D$24:$D$1052,[1]定价!$I$24:$I$1052)*F89</f>
        <v>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4" t="s">
        <v>15</v>
      </c>
      <c r="V89" s="5">
        <f>SUMIFS(W$706:W$711,V$706:V$711,U89)</f>
        <v>0</v>
      </c>
      <c r="W89" s="9">
        <f>_xlfn.XLOOKUP(U89,[1]定价!$D$24:$D$1052,[1]定价!$I$24:$I$1052)*V89</f>
        <v>0</v>
      </c>
      <c r="X89" s="2"/>
    </row>
    <row r="90" spans="4:26" x14ac:dyDescent="0.15">
      <c r="D90" s="2"/>
      <c r="E90" s="8" t="s">
        <v>117</v>
      </c>
      <c r="F90" s="5">
        <f t="shared" ref="F90:F93" si="9">SUMIFS(G$706:G$711,F$706:F$711,E90)</f>
        <v>0</v>
      </c>
      <c r="G90" s="9">
        <f>_xlfn.XLOOKUP(E90,[1]定价!$D$24:$D$1052,[1]定价!$I$24:$I$1052)*F90</f>
        <v>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8" t="s">
        <v>117</v>
      </c>
      <c r="V90" s="5">
        <f t="shared" ref="V90:V93" si="10">SUMIFS(W$706:W$711,V$706:V$711,U90)</f>
        <v>0</v>
      </c>
      <c r="W90" s="9">
        <f>_xlfn.XLOOKUP(U90,[1]定价!$D$24:$D$1052,[1]定价!$I$24:$I$1052)*V90</f>
        <v>0</v>
      </c>
      <c r="X90" s="2"/>
    </row>
    <row r="91" spans="4:26" x14ac:dyDescent="0.15">
      <c r="D91" s="2"/>
      <c r="E91" s="8" t="s">
        <v>12</v>
      </c>
      <c r="F91" s="5">
        <f t="shared" si="9"/>
        <v>0</v>
      </c>
      <c r="G91" s="9">
        <f>_xlfn.XLOOKUP(E91,[1]定价!$D$24:$D$1052,[1]定价!$I$24:$I$1052)*F91</f>
        <v>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8" t="s">
        <v>12</v>
      </c>
      <c r="V91" s="5">
        <f t="shared" si="10"/>
        <v>0</v>
      </c>
      <c r="W91" s="9">
        <f>_xlfn.XLOOKUP(U91,[1]定价!$D$24:$D$1052,[1]定价!$I$24:$I$1052)*V91</f>
        <v>0</v>
      </c>
      <c r="X91" s="2"/>
    </row>
    <row r="92" spans="4:26" x14ac:dyDescent="0.15">
      <c r="D92" s="2"/>
      <c r="E92" s="24" t="s">
        <v>111</v>
      </c>
      <c r="F92" s="5">
        <f t="shared" si="9"/>
        <v>0</v>
      </c>
      <c r="G92" s="9">
        <f>_xlfn.XLOOKUP(E92,[1]定价!$D$24:$D$1052,[1]定价!$I$24:$I$1052)*F92</f>
        <v>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4" t="s">
        <v>111</v>
      </c>
      <c r="V92" s="5">
        <f t="shared" si="10"/>
        <v>0</v>
      </c>
      <c r="W92" s="9">
        <f>_xlfn.XLOOKUP(U92,[1]定价!$D$24:$D$1052,[1]定价!$I$24:$I$1052)*V92</f>
        <v>0</v>
      </c>
      <c r="X92" s="2"/>
    </row>
    <row r="93" spans="4:26" x14ac:dyDescent="0.15">
      <c r="D93" s="2"/>
      <c r="E93" s="24" t="s">
        <v>14</v>
      </c>
      <c r="F93" s="5">
        <f t="shared" si="9"/>
        <v>0</v>
      </c>
      <c r="G93" s="9">
        <f>_xlfn.XLOOKUP(E93,[1]定价!$D$24:$D$1052,[1]定价!$I$24:$I$1052)*F93</f>
        <v>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4" t="s">
        <v>14</v>
      </c>
      <c r="V93" s="5">
        <f t="shared" si="10"/>
        <v>0</v>
      </c>
      <c r="W93" s="9">
        <f>_xlfn.XLOOKUP(U93,[1]定价!$D$24:$D$1052,[1]定价!$I$24:$I$1052)*V93</f>
        <v>0</v>
      </c>
      <c r="X93" s="2"/>
    </row>
    <row r="94" spans="4:26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4:26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4:26" x14ac:dyDescent="0.15">
      <c r="D96" s="2"/>
      <c r="E96" s="4" t="s">
        <v>25</v>
      </c>
      <c r="F96" s="4" t="s">
        <v>106</v>
      </c>
      <c r="G96" s="4" t="s">
        <v>112</v>
      </c>
      <c r="H96" s="4" t="s">
        <v>108</v>
      </c>
      <c r="I96" s="28" t="e">
        <f>$A$1&amp;_xlfn.TEXTJOIN($C$1,1,K97)&amp;$A$2</f>
        <v>#N/A</v>
      </c>
      <c r="J96" s="28" t="str">
        <f>$A$1&amp;_xlfn.TEXTJOIN($C$1,1,K98:K101)&amp;$A$2</f>
        <v>[{"ItemId":10002,"Num":5},{"ItemId":50002,"Num":280},{"ItemId":50004,"Num":500000},{"ItemId":50005,"Num":200}]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4" t="s">
        <v>25</v>
      </c>
      <c r="V96" s="4" t="s">
        <v>106</v>
      </c>
      <c r="W96" s="4" t="s">
        <v>112</v>
      </c>
      <c r="X96" s="4" t="s">
        <v>108</v>
      </c>
      <c r="Y96" s="28" t="e">
        <f>$A$1&amp;_xlfn.TEXTJOIN($C$1,1,AA97)&amp;$A$2</f>
        <v>#N/A</v>
      </c>
      <c r="Z96" s="28" t="str">
        <f>$A$1&amp;_xlfn.TEXTJOIN($C$1,1,AA98:AA101)&amp;$A$2</f>
        <v>[{"ItemId":10002,"Num":75},{"ItemId":50002,"Num":4800},{"ItemId":50004,"Num":500000},{"ItemId":50005,"Num":2500}]</v>
      </c>
    </row>
    <row r="97" spans="4:27" x14ac:dyDescent="0.15">
      <c r="D97" s="1" t="e">
        <f>_xlfn.XLOOKUP(F97,[2]配置!$D$19:$D$10014,[2]配置!$B$19:$B$10014)</f>
        <v>#N/A</v>
      </c>
      <c r="E97" s="5">
        <v>1</v>
      </c>
      <c r="F97" s="8" t="s">
        <v>117</v>
      </c>
      <c r="G97" s="5">
        <v>1</v>
      </c>
      <c r="H97" s="6">
        <f>_xlfn.XLOOKUP(F97,[1]定价!$D$24:$D$1052,[1]定价!$I$24:$I$1052)*G97</f>
        <v>80</v>
      </c>
      <c r="I97" s="2" t="e">
        <f>$B$2&amp;$E$1&amp;$B$2&amp;$B$1&amp;D97</f>
        <v>#N/A</v>
      </c>
      <c r="J97" s="2" t="str">
        <f>$B$2&amp;$F$1&amp;$B$2&amp;$B$1&amp;G97</f>
        <v>"Num":1</v>
      </c>
      <c r="K97" s="2" t="e">
        <f>$A$3&amp;_xlfn.TEXTJOIN($C$1,1,I97:J97)&amp;$A$4</f>
        <v>#N/A</v>
      </c>
      <c r="L97" s="2"/>
      <c r="M97" s="2"/>
      <c r="N97" s="2"/>
      <c r="O97" s="2"/>
      <c r="P97" s="2"/>
      <c r="Q97" s="2"/>
      <c r="R97" s="2"/>
      <c r="S97" s="2"/>
      <c r="T97" s="1" t="e">
        <f>_xlfn.XLOOKUP(V97,[2]配置!$D$19:$D$10014,[2]配置!$B$19:$B$10014)</f>
        <v>#N/A</v>
      </c>
      <c r="U97" s="5">
        <v>1</v>
      </c>
      <c r="V97" s="8" t="s">
        <v>117</v>
      </c>
      <c r="W97" s="5">
        <v>3</v>
      </c>
      <c r="X97" s="6">
        <f>_xlfn.XLOOKUP(V97,[1]定价!$D$24:$D$1052,[1]定价!$I$24:$I$1052)*W97</f>
        <v>240</v>
      </c>
      <c r="Y97" s="2" t="e">
        <f>$B$2&amp;$E$1&amp;$B$2&amp;$B$1&amp;T97</f>
        <v>#N/A</v>
      </c>
      <c r="Z97" s="2" t="str">
        <f>$B$2&amp;$F$1&amp;$B$2&amp;$B$1&amp;W97</f>
        <v>"Num":3</v>
      </c>
      <c r="AA97" s="2" t="e">
        <f>$A$3&amp;_xlfn.TEXTJOIN($C$1,1,Y97:Z97)&amp;$A$4</f>
        <v>#N/A</v>
      </c>
    </row>
    <row r="98" spans="4:27" x14ac:dyDescent="0.15">
      <c r="D98" s="1">
        <f>_xlfn.XLOOKUP(F98,[2]配置!$D$19:$D$10014,[2]配置!$B$19:$B$10014)</f>
        <v>10002</v>
      </c>
      <c r="E98" s="5">
        <v>2</v>
      </c>
      <c r="F98" s="8" t="s">
        <v>12</v>
      </c>
      <c r="G98" s="25">
        <v>5</v>
      </c>
      <c r="H98" s="6">
        <f>_xlfn.XLOOKUP(F98,[1]定价!$D$24:$D$1052,[1]定价!$I$24:$I$1052)*G98</f>
        <v>40.178571428571431</v>
      </c>
      <c r="I98" s="2" t="str">
        <f>$B$2&amp;$E$1&amp;$B$2&amp;$B$1&amp;D98</f>
        <v>"ItemId":10002</v>
      </c>
      <c r="J98" s="2" t="str">
        <f>$B$2&amp;$F$1&amp;$B$2&amp;$B$1&amp;G98</f>
        <v>"Num":5</v>
      </c>
      <c r="K98" s="2" t="str">
        <f>$A$3&amp;_xlfn.TEXTJOIN($C$1,1,I98:J98)&amp;$A$4</f>
        <v>{"ItemId":10002,"Num":5}</v>
      </c>
      <c r="L98" s="2"/>
      <c r="M98" s="2"/>
      <c r="N98" s="2"/>
      <c r="O98" s="2"/>
      <c r="P98" s="2"/>
      <c r="Q98" s="2"/>
      <c r="R98" s="2"/>
      <c r="S98" s="2"/>
      <c r="T98" s="1">
        <f>_xlfn.XLOOKUP(V98,[2]配置!$D$19:$D$10014,[2]配置!$B$19:$B$10014)</f>
        <v>10002</v>
      </c>
      <c r="U98" s="5">
        <v>2</v>
      </c>
      <c r="V98" s="8" t="s">
        <v>12</v>
      </c>
      <c r="W98" s="25">
        <v>75</v>
      </c>
      <c r="X98" s="6">
        <f>_xlfn.XLOOKUP(V98,[1]定价!$D$24:$D$1052,[1]定价!$I$24:$I$1052)*W98</f>
        <v>602.67857142857144</v>
      </c>
      <c r="Y98" s="2" t="str">
        <f>$B$2&amp;$E$1&amp;$B$2&amp;$B$1&amp;T98</f>
        <v>"ItemId":10002</v>
      </c>
      <c r="Z98" s="2" t="str">
        <f>$B$2&amp;$F$1&amp;$B$2&amp;$B$1&amp;W98</f>
        <v>"Num":75</v>
      </c>
      <c r="AA98" s="2" t="str">
        <f>$A$3&amp;_xlfn.TEXTJOIN($C$1,1,Y98:Z98)&amp;$A$4</f>
        <v>{"ItemId":10002,"Num":75}</v>
      </c>
    </row>
    <row r="99" spans="4:27" x14ac:dyDescent="0.15">
      <c r="D99" s="1">
        <f>_xlfn.XLOOKUP(F99,[2]配置!$D$19:$D$10014,[2]配置!$B$19:$B$10014)</f>
        <v>50002</v>
      </c>
      <c r="E99" s="5">
        <v>3</v>
      </c>
      <c r="F99" s="14" t="s">
        <v>15</v>
      </c>
      <c r="G99" s="5">
        <v>280</v>
      </c>
      <c r="H99" s="6">
        <f>_xlfn.XLOOKUP(F99,[1]定价!$D$24:$D$1052,[1]定价!$I$24:$I$1052)*G99</f>
        <v>7</v>
      </c>
      <c r="I99" s="2" t="str">
        <f>$B$2&amp;$E$1&amp;$B$2&amp;$B$1&amp;D99</f>
        <v>"ItemId":50002</v>
      </c>
      <c r="J99" s="2" t="str">
        <f>$B$2&amp;$F$1&amp;$B$2&amp;$B$1&amp;G99</f>
        <v>"Num":280</v>
      </c>
      <c r="K99" s="2" t="str">
        <f>$A$3&amp;_xlfn.TEXTJOIN($C$1,1,I99:J99)&amp;$A$4</f>
        <v>{"ItemId":50002,"Num":280}</v>
      </c>
      <c r="L99" s="2"/>
      <c r="M99" s="2"/>
      <c r="N99" s="2"/>
      <c r="O99" s="2"/>
      <c r="P99" s="2"/>
      <c r="Q99" s="2"/>
      <c r="R99" s="2"/>
      <c r="S99" s="2"/>
      <c r="T99" s="1">
        <f>_xlfn.XLOOKUP(V99,[2]配置!$D$19:$D$10014,[2]配置!$B$19:$B$10014)</f>
        <v>50002</v>
      </c>
      <c r="U99" s="5">
        <v>3</v>
      </c>
      <c r="V99" s="14" t="s">
        <v>15</v>
      </c>
      <c r="W99" s="5">
        <v>4800</v>
      </c>
      <c r="X99" s="6">
        <f>_xlfn.XLOOKUP(V99,[1]定价!$D$24:$D$1052,[1]定价!$I$24:$I$1052)*W99</f>
        <v>120</v>
      </c>
      <c r="Y99" s="2" t="str">
        <f>$B$2&amp;$E$1&amp;$B$2&amp;$B$1&amp;T99</f>
        <v>"ItemId":50002</v>
      </c>
      <c r="Z99" s="2" t="str">
        <f>$B$2&amp;$F$1&amp;$B$2&amp;$B$1&amp;W99</f>
        <v>"Num":4800</v>
      </c>
      <c r="AA99" s="2" t="str">
        <f>$A$3&amp;_xlfn.TEXTJOIN($C$1,1,Y99:Z99)&amp;$A$4</f>
        <v>{"ItemId":50002,"Num":4800}</v>
      </c>
    </row>
    <row r="100" spans="4:27" x14ac:dyDescent="0.15">
      <c r="D100" s="1">
        <f>_xlfn.XLOOKUP(F100,[2]配置!$D$19:$D$10014,[2]配置!$B$19:$B$10014)</f>
        <v>50004</v>
      </c>
      <c r="E100" s="5">
        <v>4</v>
      </c>
      <c r="F100" s="24" t="s">
        <v>111</v>
      </c>
      <c r="G100" s="25">
        <v>500000</v>
      </c>
      <c r="H100" s="6">
        <f>_xlfn.XLOOKUP(F100,[1]定价!$D$24:$D$1052,[1]定价!$I$24:$I$1052)*G100</f>
        <v>0</v>
      </c>
      <c r="I100" s="2" t="str">
        <f>$B$2&amp;$E$1&amp;$B$2&amp;$B$1&amp;D100</f>
        <v>"ItemId":50004</v>
      </c>
      <c r="J100" s="2" t="str">
        <f>$B$2&amp;$F$1&amp;$B$2&amp;$B$1&amp;G100</f>
        <v>"Num":500000</v>
      </c>
      <c r="K100" s="2" t="str">
        <f>$A$3&amp;_xlfn.TEXTJOIN($C$1,1,I100:J100)&amp;$A$4</f>
        <v>{"ItemId":50004,"Num":500000}</v>
      </c>
      <c r="L100" s="2"/>
      <c r="M100" s="2"/>
      <c r="N100" s="2"/>
      <c r="O100" s="2"/>
      <c r="P100" s="2"/>
      <c r="Q100" s="2"/>
      <c r="R100" s="2"/>
      <c r="S100" s="2"/>
      <c r="T100" s="1">
        <f>_xlfn.XLOOKUP(V100,[2]配置!$D$19:$D$10014,[2]配置!$B$19:$B$10014)</f>
        <v>50004</v>
      </c>
      <c r="U100" s="5">
        <v>4</v>
      </c>
      <c r="V100" s="24" t="s">
        <v>111</v>
      </c>
      <c r="W100" s="25">
        <v>500000</v>
      </c>
      <c r="X100" s="6">
        <f>_xlfn.XLOOKUP(V100,[1]定价!$D$24:$D$1052,[1]定价!$I$24:$I$1052)*W100</f>
        <v>0</v>
      </c>
      <c r="Y100" s="2" t="str">
        <f>$B$2&amp;$E$1&amp;$B$2&amp;$B$1&amp;T100</f>
        <v>"ItemId":50004</v>
      </c>
      <c r="Z100" s="2" t="str">
        <f>$B$2&amp;$F$1&amp;$B$2&amp;$B$1&amp;W100</f>
        <v>"Num":500000</v>
      </c>
      <c r="AA100" s="2" t="str">
        <f>$A$3&amp;_xlfn.TEXTJOIN($C$1,1,Y100:Z100)&amp;$A$4</f>
        <v>{"ItemId":50004,"Num":500000}</v>
      </c>
    </row>
    <row r="101" spans="4:27" x14ac:dyDescent="0.15">
      <c r="D101" s="1">
        <f>_xlfn.XLOOKUP(F101,[2]配置!$D$19:$D$10014,[2]配置!$B$19:$B$10014)</f>
        <v>50005</v>
      </c>
      <c r="E101" s="5">
        <v>5</v>
      </c>
      <c r="F101" s="24" t="s">
        <v>14</v>
      </c>
      <c r="G101" s="25">
        <v>200</v>
      </c>
      <c r="H101" s="6">
        <f>_xlfn.XLOOKUP(F101,[1]定价!$D$24:$D$1052,[1]定价!$I$24:$I$1052)*G101</f>
        <v>0.25</v>
      </c>
      <c r="I101" s="2" t="str">
        <f>$B$2&amp;$E$1&amp;$B$2&amp;$B$1&amp;D101</f>
        <v>"ItemId":50005</v>
      </c>
      <c r="J101" s="2" t="str">
        <f>$B$2&amp;$F$1&amp;$B$2&amp;$B$1&amp;G101</f>
        <v>"Num":200</v>
      </c>
      <c r="K101" s="2" t="str">
        <f>$A$3&amp;_xlfn.TEXTJOIN($C$1,1,I101:J101)&amp;$A$4</f>
        <v>{"ItemId":50005,"Num":200}</v>
      </c>
      <c r="L101" s="2"/>
      <c r="M101" s="2"/>
      <c r="N101" s="2"/>
      <c r="O101" s="2"/>
      <c r="P101" s="2"/>
      <c r="Q101" s="2"/>
      <c r="R101" s="2"/>
      <c r="S101" s="2"/>
      <c r="T101" s="1">
        <f>_xlfn.XLOOKUP(V101,[2]配置!$D$19:$D$10014,[2]配置!$B$19:$B$10014)</f>
        <v>50005</v>
      </c>
      <c r="U101" s="5">
        <v>5</v>
      </c>
      <c r="V101" s="24" t="s">
        <v>14</v>
      </c>
      <c r="W101" s="25">
        <v>2500</v>
      </c>
      <c r="X101" s="6">
        <f>_xlfn.XLOOKUP(V101,[1]定价!$D$24:$D$1052,[1]定价!$I$24:$I$1052)*W101</f>
        <v>3.125</v>
      </c>
      <c r="Y101" s="2" t="str">
        <f>$B$2&amp;$E$1&amp;$B$2&amp;$B$1&amp;T101</f>
        <v>"ItemId":50005</v>
      </c>
      <c r="Z101" s="2" t="str">
        <f>$B$2&amp;$F$1&amp;$B$2&amp;$B$1&amp;W101</f>
        <v>"Num":2500</v>
      </c>
      <c r="AA101" s="2" t="str">
        <f>$A$3&amp;_xlfn.TEXTJOIN($C$1,1,Y101:Z101)&amp;$A$4</f>
        <v>{"ItemId":50005,"Num":2500}</v>
      </c>
    </row>
  </sheetData>
  <phoneticPr fontId="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748A7-DA99-4C0D-8959-A95C04349CAC}">
  <dimension ref="D6:J36"/>
  <sheetViews>
    <sheetView workbookViewId="0">
      <selection activeCell="E34" sqref="E34"/>
    </sheetView>
  </sheetViews>
  <sheetFormatPr defaultRowHeight="13.5" x14ac:dyDescent="0.15"/>
  <cols>
    <col min="1" max="4" width="9" style="16"/>
    <col min="5" max="5" width="19.75" style="16" bestFit="1" customWidth="1"/>
    <col min="6" max="6" width="15.125" style="16" customWidth="1"/>
    <col min="7" max="7" width="44.375" style="16" bestFit="1" customWidth="1"/>
    <col min="8" max="8" width="11.125" style="16" bestFit="1" customWidth="1"/>
    <col min="9" max="16384" width="9" style="16"/>
  </cols>
  <sheetData>
    <row r="6" spans="4:10" x14ac:dyDescent="0.15">
      <c r="D6" s="15" t="s">
        <v>25</v>
      </c>
      <c r="E6" s="15" t="s">
        <v>26</v>
      </c>
      <c r="F6" s="15" t="s">
        <v>27</v>
      </c>
      <c r="G6" s="15" t="s">
        <v>28</v>
      </c>
      <c r="H6" s="15" t="s">
        <v>29</v>
      </c>
      <c r="I6" s="15" t="s">
        <v>30</v>
      </c>
      <c r="J6" s="15" t="s">
        <v>31</v>
      </c>
    </row>
    <row r="7" spans="4:10" x14ac:dyDescent="0.15">
      <c r="D7" s="17">
        <v>1</v>
      </c>
      <c r="E7" s="17" t="s">
        <v>32</v>
      </c>
      <c r="F7" s="17"/>
      <c r="G7" s="17"/>
      <c r="H7" s="17" t="s">
        <v>33</v>
      </c>
      <c r="I7" s="17"/>
      <c r="J7" s="17"/>
    </row>
    <row r="8" spans="4:10" x14ac:dyDescent="0.15">
      <c r="D8" s="17">
        <v>2</v>
      </c>
      <c r="E8" s="17" t="s">
        <v>34</v>
      </c>
      <c r="F8" s="17"/>
      <c r="G8" s="17"/>
      <c r="H8" s="17" t="s">
        <v>33</v>
      </c>
      <c r="I8" s="17"/>
      <c r="J8" s="17"/>
    </row>
    <row r="9" spans="4:10" x14ac:dyDescent="0.15">
      <c r="D9" s="17">
        <v>3</v>
      </c>
      <c r="E9" s="17" t="s">
        <v>35</v>
      </c>
      <c r="F9" s="17"/>
      <c r="G9" s="17"/>
      <c r="H9" s="17" t="s">
        <v>33</v>
      </c>
      <c r="I9" s="17"/>
      <c r="J9" s="17"/>
    </row>
    <row r="10" spans="4:10" x14ac:dyDescent="0.15">
      <c r="D10" s="17">
        <v>4</v>
      </c>
      <c r="E10" s="17" t="s">
        <v>36</v>
      </c>
      <c r="F10" s="17"/>
      <c r="G10" s="17"/>
      <c r="H10" s="17" t="s">
        <v>33</v>
      </c>
      <c r="I10" s="17"/>
      <c r="J10" s="17"/>
    </row>
    <row r="11" spans="4:10" x14ac:dyDescent="0.15">
      <c r="D11" s="17">
        <v>5</v>
      </c>
      <c r="E11" s="17" t="s">
        <v>37</v>
      </c>
      <c r="F11" s="17"/>
      <c r="G11" s="17"/>
      <c r="H11" s="17" t="s">
        <v>33</v>
      </c>
      <c r="I11" s="17"/>
      <c r="J11" s="17"/>
    </row>
    <row r="12" spans="4:10" x14ac:dyDescent="0.15">
      <c r="D12" s="17">
        <v>6</v>
      </c>
      <c r="E12" s="18" t="s">
        <v>38</v>
      </c>
      <c r="F12" s="17" t="s">
        <v>52</v>
      </c>
      <c r="G12" s="17"/>
      <c r="H12" s="17" t="s">
        <v>33</v>
      </c>
      <c r="I12" s="17"/>
      <c r="J12" s="17"/>
    </row>
    <row r="13" spans="4:10" x14ac:dyDescent="0.15">
      <c r="D13" s="17">
        <v>7</v>
      </c>
      <c r="E13" s="18" t="s">
        <v>39</v>
      </c>
      <c r="F13" s="17" t="s">
        <v>52</v>
      </c>
      <c r="G13" s="17"/>
      <c r="H13" s="17" t="s">
        <v>33</v>
      </c>
      <c r="I13" s="17"/>
      <c r="J13" s="17"/>
    </row>
    <row r="14" spans="4:10" x14ac:dyDescent="0.15">
      <c r="D14" s="17">
        <v>8</v>
      </c>
      <c r="E14" s="18" t="s">
        <v>40</v>
      </c>
      <c r="F14" s="17" t="s">
        <v>52</v>
      </c>
      <c r="G14" s="17"/>
      <c r="H14" s="17" t="s">
        <v>33</v>
      </c>
      <c r="I14" s="17"/>
      <c r="J14" s="17"/>
    </row>
    <row r="15" spans="4:10" x14ac:dyDescent="0.15">
      <c r="D15" s="17">
        <v>9</v>
      </c>
      <c r="E15" s="17" t="s">
        <v>41</v>
      </c>
      <c r="F15" s="17"/>
      <c r="G15" s="17"/>
      <c r="H15" s="17" t="s">
        <v>33</v>
      </c>
      <c r="I15" s="17"/>
      <c r="J15" s="17"/>
    </row>
    <row r="16" spans="4:10" x14ac:dyDescent="0.15">
      <c r="D16" s="17">
        <v>10</v>
      </c>
      <c r="E16" s="18" t="s">
        <v>42</v>
      </c>
      <c r="F16" s="17" t="s">
        <v>52</v>
      </c>
      <c r="G16" s="17"/>
      <c r="H16" s="17" t="s">
        <v>33</v>
      </c>
      <c r="I16" s="17"/>
      <c r="J16" s="17"/>
    </row>
    <row r="17" spans="4:10" x14ac:dyDescent="0.15">
      <c r="D17" s="17">
        <v>11</v>
      </c>
      <c r="E17" s="17" t="s">
        <v>43</v>
      </c>
      <c r="F17" s="17"/>
      <c r="G17" s="17"/>
      <c r="H17" s="17" t="s">
        <v>33</v>
      </c>
      <c r="I17" s="17"/>
      <c r="J17" s="17"/>
    </row>
    <row r="18" spans="4:10" x14ac:dyDescent="0.15">
      <c r="D18" s="17">
        <v>12</v>
      </c>
      <c r="E18" s="18" t="s">
        <v>44</v>
      </c>
      <c r="F18" s="17" t="s">
        <v>52</v>
      </c>
      <c r="G18" s="17"/>
      <c r="H18" s="17" t="s">
        <v>33</v>
      </c>
      <c r="I18" s="17"/>
      <c r="J18" s="17"/>
    </row>
    <row r="19" spans="4:10" x14ac:dyDescent="0.15">
      <c r="D19" s="17">
        <v>13</v>
      </c>
      <c r="E19" s="18" t="s">
        <v>45</v>
      </c>
      <c r="F19" s="17" t="s">
        <v>52</v>
      </c>
      <c r="G19" s="17"/>
      <c r="H19" s="17" t="s">
        <v>33</v>
      </c>
      <c r="I19" s="17"/>
      <c r="J19" s="17"/>
    </row>
    <row r="20" spans="4:10" x14ac:dyDescent="0.15">
      <c r="D20" s="17">
        <v>14</v>
      </c>
      <c r="E20" s="17" t="s">
        <v>46</v>
      </c>
      <c r="F20" s="17"/>
      <c r="G20" s="17"/>
      <c r="H20" s="17" t="s">
        <v>33</v>
      </c>
      <c r="I20" s="17"/>
      <c r="J20" s="17"/>
    </row>
    <row r="21" spans="4:10" x14ac:dyDescent="0.15">
      <c r="D21" s="17">
        <v>15</v>
      </c>
      <c r="E21" s="17" t="s">
        <v>47</v>
      </c>
      <c r="F21" s="17"/>
      <c r="G21" s="17"/>
      <c r="H21" s="17" t="s">
        <v>33</v>
      </c>
      <c r="I21" s="17"/>
      <c r="J21" s="17"/>
    </row>
    <row r="22" spans="4:10" x14ac:dyDescent="0.15">
      <c r="D22" s="17">
        <v>16</v>
      </c>
      <c r="E22" s="17" t="s">
        <v>48</v>
      </c>
      <c r="F22" s="17"/>
      <c r="G22" s="17"/>
      <c r="H22" s="17" t="s">
        <v>33</v>
      </c>
      <c r="I22" s="17"/>
      <c r="J22" s="17"/>
    </row>
    <row r="23" spans="4:10" x14ac:dyDescent="0.15">
      <c r="D23" s="17">
        <v>17</v>
      </c>
      <c r="E23" s="17" t="s">
        <v>49</v>
      </c>
      <c r="F23" s="17"/>
      <c r="G23" s="17"/>
      <c r="H23" s="17" t="s">
        <v>33</v>
      </c>
      <c r="I23" s="17"/>
      <c r="J23" s="17"/>
    </row>
    <row r="24" spans="4:10" x14ac:dyDescent="0.15">
      <c r="D24" s="17">
        <v>18</v>
      </c>
      <c r="E24" s="17" t="s">
        <v>50</v>
      </c>
      <c r="F24" s="17"/>
      <c r="G24" s="17"/>
      <c r="H24" s="17" t="s">
        <v>33</v>
      </c>
      <c r="I24" s="17"/>
      <c r="J24" s="17"/>
    </row>
    <row r="25" spans="4:10" x14ac:dyDescent="0.15">
      <c r="D25" s="17">
        <v>19</v>
      </c>
      <c r="E25" s="18" t="s">
        <v>51</v>
      </c>
      <c r="F25" s="17" t="s">
        <v>52</v>
      </c>
      <c r="G25" s="17" t="s">
        <v>53</v>
      </c>
      <c r="H25" s="17" t="s">
        <v>33</v>
      </c>
      <c r="I25" s="17" t="s">
        <v>54</v>
      </c>
      <c r="J25" s="17"/>
    </row>
    <row r="26" spans="4:10" x14ac:dyDescent="0.15">
      <c r="D26" s="17">
        <v>20</v>
      </c>
      <c r="E26" s="18" t="s">
        <v>55</v>
      </c>
      <c r="F26" s="17" t="s">
        <v>52</v>
      </c>
      <c r="G26" s="17" t="s">
        <v>56</v>
      </c>
      <c r="H26" s="17" t="s">
        <v>33</v>
      </c>
      <c r="I26" s="17" t="s">
        <v>57</v>
      </c>
      <c r="J26" s="17"/>
    </row>
    <row r="27" spans="4:10" x14ac:dyDescent="0.15">
      <c r="D27" s="17">
        <v>21</v>
      </c>
      <c r="E27" s="17" t="s">
        <v>58</v>
      </c>
      <c r="F27" s="17"/>
      <c r="G27" s="17"/>
      <c r="H27" s="17" t="s">
        <v>33</v>
      </c>
      <c r="I27" s="17"/>
      <c r="J27" s="17"/>
    </row>
    <row r="28" spans="4:10" x14ac:dyDescent="0.15">
      <c r="D28" s="17">
        <v>22</v>
      </c>
      <c r="E28" s="18" t="s">
        <v>59</v>
      </c>
      <c r="F28" s="17" t="s">
        <v>52</v>
      </c>
      <c r="G28" s="17"/>
      <c r="H28" s="17" t="s">
        <v>33</v>
      </c>
      <c r="I28" s="17"/>
      <c r="J28" s="17"/>
    </row>
    <row r="29" spans="4:10" x14ac:dyDescent="0.15">
      <c r="D29" s="17">
        <v>23</v>
      </c>
      <c r="E29" s="17"/>
      <c r="F29" s="17"/>
      <c r="G29" s="17"/>
      <c r="H29" s="17" t="s">
        <v>33</v>
      </c>
      <c r="I29" s="17"/>
      <c r="J29" s="17"/>
    </row>
    <row r="30" spans="4:10" x14ac:dyDescent="0.15">
      <c r="D30" s="17">
        <v>24</v>
      </c>
      <c r="E30" s="17"/>
      <c r="F30" s="17"/>
      <c r="G30" s="17"/>
      <c r="H30" s="17" t="s">
        <v>33</v>
      </c>
      <c r="I30" s="17"/>
      <c r="J30" s="17"/>
    </row>
    <row r="31" spans="4:10" x14ac:dyDescent="0.15">
      <c r="D31" s="17">
        <v>25</v>
      </c>
      <c r="E31" s="17"/>
      <c r="F31" s="17"/>
      <c r="G31" s="17"/>
      <c r="H31" s="17" t="s">
        <v>33</v>
      </c>
      <c r="I31" s="17"/>
      <c r="J31" s="17"/>
    </row>
    <row r="32" spans="4:10" x14ac:dyDescent="0.15">
      <c r="D32" s="17">
        <v>26</v>
      </c>
      <c r="E32" s="19" t="s">
        <v>64</v>
      </c>
      <c r="F32" s="17" t="s">
        <v>52</v>
      </c>
      <c r="G32" s="17"/>
      <c r="H32" s="17" t="s">
        <v>33</v>
      </c>
      <c r="I32" s="17"/>
      <c r="J32" s="17"/>
    </row>
    <row r="33" spans="4:10" x14ac:dyDescent="0.15">
      <c r="D33" s="17">
        <v>27</v>
      </c>
      <c r="E33" s="19" t="s">
        <v>88</v>
      </c>
      <c r="F33" s="17" t="s">
        <v>52</v>
      </c>
      <c r="G33" s="17"/>
      <c r="H33" s="17" t="s">
        <v>33</v>
      </c>
      <c r="I33" s="17"/>
      <c r="J33" s="17"/>
    </row>
    <row r="34" spans="4:10" x14ac:dyDescent="0.15">
      <c r="D34" s="17">
        <v>28</v>
      </c>
      <c r="E34" s="19" t="s">
        <v>62</v>
      </c>
      <c r="F34" s="17" t="s">
        <v>52</v>
      </c>
      <c r="G34" s="17"/>
      <c r="H34" s="17" t="s">
        <v>33</v>
      </c>
      <c r="I34" s="17"/>
      <c r="J34" s="17"/>
    </row>
    <row r="35" spans="4:10" x14ac:dyDescent="0.15">
      <c r="D35" s="17">
        <v>29</v>
      </c>
      <c r="E35" s="17"/>
      <c r="F35" s="17"/>
      <c r="G35" s="17"/>
      <c r="H35" s="17"/>
      <c r="I35" s="17"/>
      <c r="J35" s="17"/>
    </row>
    <row r="36" spans="4:10" x14ac:dyDescent="0.15">
      <c r="D36" s="17">
        <v>30</v>
      </c>
      <c r="E36" s="17"/>
      <c r="F36" s="17"/>
      <c r="G36" s="17"/>
      <c r="H36" s="17"/>
      <c r="I36" s="17"/>
      <c r="J36" s="17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配置</vt:lpstr>
      <vt:lpstr>条件中转</vt:lpstr>
      <vt:lpstr>礼包中转</vt:lpstr>
      <vt:lpstr>礼包内容</vt:lpstr>
      <vt:lpstr>备注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2025-05-16T13:51:58Z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