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2C75B303-5B57-488E-9F1D-2E6B8F30F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H13" i="2"/>
  <c r="J13" i="2" s="1"/>
  <c r="W13" i="2"/>
  <c r="V13" i="2"/>
  <c r="X13" i="2" s="1"/>
  <c r="V12" i="2" s="1"/>
  <c r="H7" i="1" s="1"/>
  <c r="P13" i="2"/>
  <c r="O13" i="2"/>
  <c r="Q13" i="2" s="1"/>
  <c r="O12" i="2" s="1"/>
  <c r="H6" i="1" s="1"/>
  <c r="I13" i="2"/>
  <c r="H12" i="2" l="1"/>
  <c r="H5" i="1" s="1"/>
  <c r="A7" i="1"/>
  <c r="A6" i="1"/>
  <c r="A5" i="1"/>
</calcChain>
</file>

<file path=xl/sharedStrings.xml><?xml version="1.0" encoding="utf-8"?>
<sst xmlns="http://schemas.openxmlformats.org/spreadsheetml/2006/main" count="79" uniqueCount="51">
  <si>
    <t>Id</t>
  </si>
  <si>
    <t>MonthCardId</t>
  </si>
  <si>
    <t>//Note</t>
  </si>
  <si>
    <t>Rebate</t>
  </si>
  <si>
    <t>MonthCardType</t>
  </si>
  <si>
    <t>PayId</t>
  </si>
  <si>
    <t>FirstReward</t>
  </si>
  <si>
    <t>int</t>
  </si>
  <si>
    <t>string</t>
  </si>
  <si>
    <t>list[int]</t>
  </si>
  <si>
    <t>主键</t>
  </si>
  <si>
    <t>月卡Id</t>
  </si>
  <si>
    <t>备注</t>
  </si>
  <si>
    <t>返利比</t>
  </si>
  <si>
    <t>月卡类型</t>
  </si>
  <si>
    <t>实际的支付档位</t>
  </si>
  <si>
    <t>购买奖励</t>
  </si>
  <si>
    <t>//序号</t>
  </si>
  <si>
    <t>关联PayConfig
PayId</t>
  </si>
  <si>
    <t>[道具:数量*]</t>
  </si>
  <si>
    <t>[</t>
  </si>
  <si>
    <t>:</t>
  </si>
  <si>
    <t>,</t>
  </si>
  <si>
    <t>]</t>
  </si>
  <si>
    <t>周卡去广告</t>
    <phoneticPr fontId="2" type="noConversion"/>
  </si>
  <si>
    <t>月卡去广告</t>
    <phoneticPr fontId="2" type="noConversion"/>
  </si>
  <si>
    <t>永久去广告</t>
    <phoneticPr fontId="2" type="noConversion"/>
  </si>
  <si>
    <t>HoldTime</t>
    <phoneticPr fontId="2" type="noConversion"/>
  </si>
  <si>
    <t>持续时间</t>
    <phoneticPr fontId="2" type="noConversion"/>
  </si>
  <si>
    <t>持续时间
单位：天
-1 表示永久</t>
    <phoneticPr fontId="2" type="noConversion"/>
  </si>
  <si>
    <t>月卡</t>
    <phoneticPr fontId="2" type="noConversion"/>
  </si>
  <si>
    <t>去广告</t>
    <phoneticPr fontId="2" type="noConversion"/>
  </si>
  <si>
    <t>商品名</t>
  </si>
  <si>
    <t>天</t>
    <phoneticPr fontId="2" type="noConversion"/>
  </si>
  <si>
    <t>价格</t>
  </si>
  <si>
    <t>美元</t>
  </si>
  <si>
    <t>道具</t>
  </si>
  <si>
    <t>数量</t>
  </si>
  <si>
    <t>价值</t>
  </si>
  <si>
    <t>钻石</t>
  </si>
  <si>
    <t>秘银积分</t>
  </si>
  <si>
    <t>ItemId</t>
  </si>
  <si>
    <t>Num</t>
  </si>
  <si>
    <t>{</t>
    <phoneticPr fontId="2" type="noConversion"/>
  </si>
  <si>
    <t>}</t>
    <phoneticPr fontId="2" type="noConversion"/>
  </si>
  <si>
    <t>"</t>
    <phoneticPr fontId="2" type="noConversion"/>
  </si>
  <si>
    <t>1 周卡去广告
2 月卡去广告
3 永久去广告</t>
    <phoneticPr fontId="2" type="noConversion"/>
  </si>
  <si>
    <t>去广告周卡</t>
  </si>
  <si>
    <t>去广告月卡</t>
  </si>
  <si>
    <t>去广告永久</t>
  </si>
  <si>
    <t>永久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</si>
</sst>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/>
          <cell r="D5"/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/>
          <cell r="D18"/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4" width="19.125" style="2" customWidth="1"/>
    <col min="5" max="5" width="24.5" style="2" customWidth="1"/>
    <col min="6" max="6" width="14.25" style="2" customWidth="1"/>
    <col min="7" max="7" width="24.5" style="2" customWidth="1"/>
    <col min="8" max="8" width="32.625" style="2" customWidth="1"/>
    <col min="9" max="16384" width="9" style="3"/>
  </cols>
  <sheetData>
    <row r="1" spans="1: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27</v>
      </c>
      <c r="G1" s="4" t="s">
        <v>5</v>
      </c>
      <c r="H1" s="4" t="s">
        <v>6</v>
      </c>
    </row>
    <row r="2" spans="1:8" x14ac:dyDescent="0.15">
      <c r="A2" s="4" t="s">
        <v>7</v>
      </c>
      <c r="B2" s="4" t="s">
        <v>7</v>
      </c>
      <c r="C2" s="4" t="s">
        <v>8</v>
      </c>
      <c r="D2" s="4" t="s">
        <v>7</v>
      </c>
      <c r="E2" s="4" t="s">
        <v>7</v>
      </c>
      <c r="F2" s="4" t="s">
        <v>7</v>
      </c>
      <c r="G2" s="4" t="s">
        <v>7</v>
      </c>
      <c r="H2" s="4" t="s">
        <v>9</v>
      </c>
    </row>
    <row r="3" spans="1:8" x14ac:dyDescent="0.15">
      <c r="A3" s="4" t="s">
        <v>10</v>
      </c>
      <c r="B3" s="5" t="s">
        <v>11</v>
      </c>
      <c r="C3" s="5" t="s">
        <v>12</v>
      </c>
      <c r="D3" s="5" t="s">
        <v>13</v>
      </c>
      <c r="E3" s="4" t="s">
        <v>14</v>
      </c>
      <c r="F3" s="4" t="s">
        <v>28</v>
      </c>
      <c r="G3" s="4" t="s">
        <v>15</v>
      </c>
      <c r="H3" s="4" t="s">
        <v>16</v>
      </c>
    </row>
    <row r="4" spans="1:8" s="1" customFormat="1" ht="246" customHeight="1" x14ac:dyDescent="0.15">
      <c r="A4" s="5" t="s">
        <v>17</v>
      </c>
      <c r="B4" s="5" t="s">
        <v>11</v>
      </c>
      <c r="C4" s="5" t="s">
        <v>12</v>
      </c>
      <c r="D4" s="5" t="s">
        <v>13</v>
      </c>
      <c r="E4" s="5" t="s">
        <v>46</v>
      </c>
      <c r="F4" s="5" t="s">
        <v>29</v>
      </c>
      <c r="G4" s="5" t="s">
        <v>18</v>
      </c>
      <c r="H4" s="5" t="s">
        <v>19</v>
      </c>
    </row>
    <row r="5" spans="1:8" x14ac:dyDescent="0.15">
      <c r="A5" s="2">
        <f>B5</f>
        <v>501</v>
      </c>
      <c r="B5" s="2">
        <v>501</v>
      </c>
      <c r="C5" s="2" t="s">
        <v>24</v>
      </c>
      <c r="D5" s="2">
        <v>400</v>
      </c>
      <c r="E5" s="2">
        <v>1</v>
      </c>
      <c r="F5" s="2">
        <v>7</v>
      </c>
      <c r="G5" s="2">
        <v>501</v>
      </c>
      <c r="H5" s="2" t="str">
        <f>中转!H12</f>
        <v>[{"ItemId":50002,"Num":1500}]</v>
      </c>
    </row>
    <row r="6" spans="1:8" x14ac:dyDescent="0.15">
      <c r="A6" s="2">
        <f>B6</f>
        <v>502</v>
      </c>
      <c r="B6" s="2">
        <v>502</v>
      </c>
      <c r="C6" s="2" t="s">
        <v>25</v>
      </c>
      <c r="D6" s="2">
        <f>D5*3</f>
        <v>1200</v>
      </c>
      <c r="E6" s="1">
        <v>2</v>
      </c>
      <c r="F6" s="1">
        <v>30</v>
      </c>
      <c r="G6" s="2">
        <v>502</v>
      </c>
      <c r="H6" s="2" t="str">
        <f>中转!O12</f>
        <v>[{"ItemId":50002,"Num":4000}]</v>
      </c>
    </row>
    <row r="7" spans="1:8" x14ac:dyDescent="0.15">
      <c r="A7" s="2">
        <f>B7</f>
        <v>503</v>
      </c>
      <c r="B7" s="2">
        <v>503</v>
      </c>
      <c r="C7" s="2" t="s">
        <v>26</v>
      </c>
      <c r="D7" s="2">
        <f>D6*5</f>
        <v>6000</v>
      </c>
      <c r="E7" s="1">
        <v>3</v>
      </c>
      <c r="F7" s="1">
        <v>-1</v>
      </c>
      <c r="G7" s="2">
        <v>503</v>
      </c>
      <c r="H7" s="2" t="str">
        <f>中转!V12</f>
        <v>[{"ItemId":50002,"Num":20000}]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workbookViewId="0">
      <pane xSplit="3" ySplit="4" topLeftCell="K5" activePane="bottomRight" state="frozen"/>
      <selection pane="topRight" activeCell="D1" sqref="D1"/>
      <selection pane="bottomLeft" activeCell="A5" sqref="A5"/>
      <selection pane="bottomRight" activeCell="V18" sqref="V18"/>
    </sheetView>
  </sheetViews>
  <sheetFormatPr defaultColWidth="9" defaultRowHeight="13.5" x14ac:dyDescent="0.15"/>
  <cols>
    <col min="6" max="6" width="11" bestFit="1" customWidth="1"/>
    <col min="8" max="8" width="32.75" bestFit="1" customWidth="1"/>
    <col min="9" max="9" width="11.625" bestFit="1" customWidth="1"/>
    <col min="10" max="10" width="30.5" bestFit="1" customWidth="1"/>
    <col min="13" max="13" width="11" bestFit="1" customWidth="1"/>
    <col min="14" max="14" width="8.5" bestFit="1" customWidth="1"/>
    <col min="15" max="15" width="33.875" bestFit="1" customWidth="1"/>
    <col min="16" max="16" width="12.75" bestFit="1" customWidth="1"/>
    <col min="17" max="17" width="31.625" bestFit="1" customWidth="1"/>
    <col min="20" max="20" width="11" bestFit="1" customWidth="1"/>
    <col min="21" max="21" width="8.5" bestFit="1" customWidth="1"/>
    <col min="22" max="22" width="33.875" bestFit="1" customWidth="1"/>
    <col min="23" max="23" width="12.75" bestFit="1" customWidth="1"/>
    <col min="24" max="24" width="31.625" bestFit="1" customWidth="1"/>
  </cols>
  <sheetData>
    <row r="1" spans="1:24" ht="13.5" customHeight="1" x14ac:dyDescent="0.15">
      <c r="A1" t="s">
        <v>20</v>
      </c>
      <c r="B1" t="s">
        <v>21</v>
      </c>
      <c r="C1" t="s">
        <v>22</v>
      </c>
      <c r="F1" s="3" t="s">
        <v>41</v>
      </c>
      <c r="G1" s="3" t="s">
        <v>42</v>
      </c>
    </row>
    <row r="2" spans="1:24" ht="13.5" customHeight="1" x14ac:dyDescent="0.15">
      <c r="A2" t="s">
        <v>23</v>
      </c>
      <c r="B2" s="11" t="s">
        <v>45</v>
      </c>
    </row>
    <row r="3" spans="1:24" ht="13.5" customHeight="1" x14ac:dyDescent="0.15">
      <c r="A3" s="11" t="s">
        <v>43</v>
      </c>
      <c r="B3" s="11"/>
    </row>
    <row r="4" spans="1:24" ht="13.5" customHeight="1" x14ac:dyDescent="0.15">
      <c r="A4" s="11" t="s">
        <v>44</v>
      </c>
    </row>
    <row r="5" spans="1:24" ht="15.75" thickBot="1" x14ac:dyDescent="0.2">
      <c r="E5" s="6" t="s">
        <v>30</v>
      </c>
      <c r="F5" s="7" t="s">
        <v>31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4" x14ac:dyDescent="0.15"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4" x14ac:dyDescent="0.15">
      <c r="E7" s="4" t="s">
        <v>32</v>
      </c>
      <c r="F7" s="2" t="s">
        <v>47</v>
      </c>
      <c r="G7" s="7">
        <v>7</v>
      </c>
      <c r="H7" s="7" t="s">
        <v>33</v>
      </c>
      <c r="I7" s="7"/>
      <c r="J7" s="7"/>
      <c r="K7" s="7"/>
      <c r="L7" s="4" t="s">
        <v>32</v>
      </c>
      <c r="M7" s="2" t="s">
        <v>48</v>
      </c>
      <c r="N7" s="7">
        <v>30</v>
      </c>
      <c r="O7" s="7" t="s">
        <v>33</v>
      </c>
      <c r="P7" s="7"/>
      <c r="Q7" s="7"/>
      <c r="R7" s="7"/>
      <c r="S7" s="4" t="s">
        <v>32</v>
      </c>
      <c r="T7" s="2" t="s">
        <v>49</v>
      </c>
      <c r="U7" s="7" t="s">
        <v>50</v>
      </c>
    </row>
    <row r="8" spans="1:24" x14ac:dyDescent="0.15">
      <c r="E8" s="4" t="s">
        <v>34</v>
      </c>
      <c r="F8" s="8">
        <v>4.99</v>
      </c>
      <c r="G8" s="7" t="s">
        <v>35</v>
      </c>
      <c r="H8" s="7"/>
      <c r="I8" s="7"/>
      <c r="J8" s="7"/>
      <c r="K8" s="7"/>
      <c r="L8" s="4" t="s">
        <v>34</v>
      </c>
      <c r="M8" s="8">
        <v>9.99</v>
      </c>
      <c r="N8" s="7" t="s">
        <v>35</v>
      </c>
      <c r="O8" s="7"/>
      <c r="P8" s="7"/>
      <c r="Q8" s="7"/>
      <c r="R8" s="7"/>
      <c r="S8" s="4" t="s">
        <v>34</v>
      </c>
      <c r="T8" s="8">
        <v>29.9</v>
      </c>
      <c r="U8" s="7" t="s">
        <v>35</v>
      </c>
    </row>
    <row r="9" spans="1:24" x14ac:dyDescent="0.15">
      <c r="E9" s="4" t="s">
        <v>13</v>
      </c>
      <c r="F9" s="9">
        <v>3.7575150300601199</v>
      </c>
      <c r="G9" s="7"/>
      <c r="H9" s="7"/>
      <c r="I9" s="7"/>
      <c r="J9" s="7"/>
      <c r="K9" s="7"/>
      <c r="L9" s="4" t="s">
        <v>13</v>
      </c>
      <c r="M9" s="9">
        <v>5.005005005005005</v>
      </c>
      <c r="N9" s="7"/>
      <c r="O9" s="7"/>
      <c r="P9" s="7"/>
      <c r="Q9" s="7"/>
      <c r="R9" s="7"/>
      <c r="S9" s="4" t="s">
        <v>13</v>
      </c>
      <c r="T9" s="9">
        <v>8.3612040133779271</v>
      </c>
      <c r="U9" s="7"/>
    </row>
    <row r="10" spans="1:24" x14ac:dyDescent="0.15"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4" x14ac:dyDescent="0.15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4" x14ac:dyDescent="0.15">
      <c r="E12" s="4" t="s">
        <v>36</v>
      </c>
      <c r="F12" s="4" t="s">
        <v>37</v>
      </c>
      <c r="G12" s="4" t="s">
        <v>38</v>
      </c>
      <c r="H12" s="7" t="str">
        <f>$A$1&amp;_xlfn.TEXTJOIN($C$1,1,J13:J15)&amp;$A$2</f>
        <v>[{"ItemId":50002,"Num":1500}]</v>
      </c>
      <c r="I12" s="7"/>
      <c r="J12" s="7"/>
      <c r="K12" s="7"/>
      <c r="L12" s="4" t="s">
        <v>36</v>
      </c>
      <c r="M12" s="4" t="s">
        <v>37</v>
      </c>
      <c r="N12" s="4" t="s">
        <v>38</v>
      </c>
      <c r="O12" s="7" t="str">
        <f>$A$1&amp;_xlfn.TEXTJOIN($C$1,1,Q13:Q15)&amp;$A$2</f>
        <v>[{"ItemId":50002,"Num":4000}]</v>
      </c>
      <c r="P12" s="7"/>
      <c r="Q12" s="7"/>
      <c r="R12" s="7"/>
      <c r="S12" s="4" t="s">
        <v>36</v>
      </c>
      <c r="T12" s="4" t="s">
        <v>37</v>
      </c>
      <c r="U12" s="4" t="s">
        <v>38</v>
      </c>
      <c r="V12" s="7" t="str">
        <f>$A$1&amp;_xlfn.TEXTJOIN($C$1,1,X13:X15)&amp;$A$2</f>
        <v>[{"ItemId":50002,"Num":20000}]</v>
      </c>
      <c r="W12" s="7"/>
      <c r="X12" s="7"/>
    </row>
    <row r="13" spans="1:24" x14ac:dyDescent="0.15">
      <c r="E13" s="10" t="s">
        <v>39</v>
      </c>
      <c r="F13" s="2">
        <v>1500</v>
      </c>
      <c r="G13" s="8">
        <v>18.75</v>
      </c>
      <c r="H13" s="7" t="str">
        <f>$B$2&amp;$F$1&amp;$B$2&amp;$B$1&amp;_xlfn.XLOOKUP(E13,[1]配置!$D$5:$D$1018,[1]配置!$B$5:$B$1018)</f>
        <v>"ItemId":50002</v>
      </c>
      <c r="I13" s="7" t="str">
        <f>$B$2&amp;$G$1&amp;$B$2&amp;$B$1&amp;F13</f>
        <v>"Num":1500</v>
      </c>
      <c r="J13" s="7" t="str">
        <f>IF(F13=0,"",$A$3&amp;_xlfn.TEXTJOIN($C$1,1,H13:I13)&amp;$A$4)</f>
        <v>{"ItemId":50002,"Num":1500}</v>
      </c>
      <c r="K13" s="7"/>
      <c r="L13" s="10" t="s">
        <v>39</v>
      </c>
      <c r="M13" s="2">
        <v>4000</v>
      </c>
      <c r="N13" s="8">
        <v>50</v>
      </c>
      <c r="O13" s="7" t="str">
        <f>$B$2&amp;$F$1&amp;$B$2&amp;$B$1&amp;_xlfn.XLOOKUP(L13,[1]配置!$D$5:$D$1018,[1]配置!$B$5:$B$1018)</f>
        <v>"ItemId":50002</v>
      </c>
      <c r="P13" s="7" t="str">
        <f>$B$2&amp;$G$1&amp;$B$2&amp;$B$1&amp;M13</f>
        <v>"Num":4000</v>
      </c>
      <c r="Q13" s="7" t="str">
        <f>IF(M13=0,"",$A$3&amp;_xlfn.TEXTJOIN($C$1,1,O13:P13)&amp;$A$4)</f>
        <v>{"ItemId":50002,"Num":4000}</v>
      </c>
      <c r="R13" s="7"/>
      <c r="S13" s="10" t="s">
        <v>39</v>
      </c>
      <c r="T13" s="2">
        <v>20000</v>
      </c>
      <c r="U13" s="8">
        <v>250</v>
      </c>
      <c r="V13" s="7" t="str">
        <f>$B$2&amp;$F$1&amp;$B$2&amp;$B$1&amp;_xlfn.XLOOKUP(S13,[1]配置!$D$5:$D$1018,[1]配置!$B$5:$B$1018)</f>
        <v>"ItemId":50002</v>
      </c>
      <c r="W13" s="7" t="str">
        <f>$B$2&amp;$G$1&amp;$B$2&amp;$B$1&amp;T13</f>
        <v>"Num":20000</v>
      </c>
      <c r="X13" s="7" t="str">
        <f>IF(T13=0,"",$A$3&amp;_xlfn.TEXTJOIN($C$1,1,V13:W13)&amp;$A$4)</f>
        <v>{"ItemId":50002,"Num":20000}</v>
      </c>
    </row>
    <row r="14" spans="1:24" x14ac:dyDescent="0.15">
      <c r="E14" s="10" t="s">
        <v>40</v>
      </c>
      <c r="F14" s="2">
        <v>120</v>
      </c>
      <c r="G14" s="8">
        <v>0</v>
      </c>
      <c r="H14" s="7"/>
      <c r="I14" s="7"/>
      <c r="J14" s="7"/>
      <c r="K14" s="7"/>
      <c r="L14" s="10" t="s">
        <v>40</v>
      </c>
      <c r="M14" s="2">
        <v>240</v>
      </c>
      <c r="N14" s="8">
        <v>0</v>
      </c>
      <c r="O14" s="7"/>
      <c r="P14" s="7"/>
      <c r="Q14" s="7"/>
      <c r="R14" s="7"/>
      <c r="S14" s="10" t="s">
        <v>40</v>
      </c>
      <c r="T14" s="2">
        <v>720</v>
      </c>
      <c r="U14" s="8">
        <v>0</v>
      </c>
    </row>
    <row r="15" spans="1:24" x14ac:dyDescent="0.15">
      <c r="H15" s="7"/>
      <c r="I15" s="7"/>
      <c r="J15" s="7"/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2025-06-17T12:59:34Z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