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8E0BEDE6-8962-4E6E-82B7-C39EB1614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definedNames>
    <definedName name="_xlnm._FilterDatabase" localSheetId="0" hidden="1">配置!$A$4:$K$66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2" i="1" s="1"/>
  <c r="G44" i="1"/>
  <c r="G45" i="1" s="1"/>
  <c r="G47" i="1"/>
  <c r="G48" i="1"/>
  <c r="G50" i="1"/>
  <c r="G51" i="1"/>
  <c r="G53" i="1"/>
  <c r="G54" i="1"/>
  <c r="G56" i="1"/>
  <c r="G57" i="1"/>
  <c r="G59" i="1"/>
  <c r="G60" i="1" s="1"/>
  <c r="G62" i="1"/>
  <c r="G63" i="1" s="1"/>
  <c r="G65" i="1"/>
  <c r="G66" i="1"/>
  <c r="G38" i="1"/>
  <c r="G39" i="1" s="1"/>
  <c r="G10" i="1"/>
  <c r="G11" i="1" s="1"/>
  <c r="G13" i="1"/>
  <c r="G14" i="1" s="1"/>
  <c r="G16" i="1"/>
  <c r="G17" i="1"/>
  <c r="G19" i="1"/>
  <c r="G20" i="1"/>
  <c r="G22" i="1"/>
  <c r="G23" i="1" s="1"/>
  <c r="G25" i="1"/>
  <c r="G26" i="1"/>
  <c r="G28" i="1"/>
  <c r="G29" i="1" s="1"/>
  <c r="G31" i="1"/>
  <c r="G32" i="1"/>
  <c r="G34" i="1"/>
  <c r="G35" i="1"/>
  <c r="G8" i="1"/>
  <c r="G7" i="1"/>
  <c r="E66" i="1" l="1"/>
  <c r="E65" i="1"/>
  <c r="E63" i="1"/>
  <c r="E62" i="1"/>
  <c r="E60" i="1"/>
  <c r="E59" i="1"/>
  <c r="E57" i="1"/>
  <c r="E56" i="1"/>
  <c r="E54" i="1"/>
  <c r="E53" i="1"/>
  <c r="E51" i="1"/>
  <c r="E50" i="1"/>
  <c r="E48" i="1"/>
  <c r="E47" i="1"/>
  <c r="E45" i="1"/>
  <c r="E44" i="1"/>
  <c r="E42" i="1"/>
  <c r="E41" i="1"/>
  <c r="E39" i="1"/>
  <c r="E38" i="1"/>
  <c r="J66" i="1"/>
  <c r="J65" i="1"/>
  <c r="J63" i="1"/>
  <c r="J62" i="1"/>
  <c r="J60" i="1"/>
  <c r="J59" i="1"/>
  <c r="J57" i="1"/>
  <c r="J56" i="1"/>
  <c r="J54" i="1"/>
  <c r="J53" i="1"/>
  <c r="J51" i="1"/>
  <c r="J50" i="1"/>
  <c r="J48" i="1"/>
  <c r="J47" i="1"/>
  <c r="J45" i="1"/>
  <c r="J44" i="1"/>
  <c r="J42" i="1"/>
  <c r="J41" i="1"/>
  <c r="J39" i="1"/>
  <c r="J38" i="1"/>
  <c r="I66" i="1" l="1"/>
  <c r="I65" i="1"/>
  <c r="I63" i="1"/>
  <c r="I62" i="1"/>
  <c r="I60" i="1"/>
  <c r="I59" i="1"/>
  <c r="I57" i="1"/>
  <c r="I56" i="1"/>
  <c r="I54" i="1"/>
  <c r="I53" i="1"/>
  <c r="I51" i="1"/>
  <c r="I50" i="1"/>
  <c r="I48" i="1"/>
  <c r="I47" i="1"/>
  <c r="I45" i="1"/>
  <c r="I44" i="1"/>
  <c r="I42" i="1"/>
  <c r="I41" i="1"/>
  <c r="I39" i="1"/>
  <c r="I38" i="1"/>
  <c r="I35" i="1"/>
  <c r="I34" i="1"/>
  <c r="I32" i="1"/>
  <c r="I31" i="1"/>
  <c r="I29" i="1"/>
  <c r="I28" i="1"/>
  <c r="I26" i="1"/>
  <c r="I25" i="1"/>
  <c r="I23" i="1"/>
  <c r="I22" i="1"/>
  <c r="I20" i="1"/>
  <c r="I19" i="1"/>
  <c r="I17" i="1"/>
  <c r="I16" i="1"/>
  <c r="I14" i="1"/>
  <c r="I13" i="1"/>
  <c r="I11" i="1"/>
  <c r="I10" i="1"/>
  <c r="I8" i="1"/>
  <c r="I7" i="1"/>
  <c r="F66" i="1"/>
  <c r="F65" i="1"/>
  <c r="F63" i="1"/>
  <c r="F62" i="1"/>
  <c r="F60" i="1"/>
  <c r="F59" i="1"/>
  <c r="F57" i="1"/>
  <c r="F56" i="1"/>
  <c r="F54" i="1"/>
  <c r="F53" i="1"/>
  <c r="F51" i="1"/>
  <c r="F50" i="1"/>
  <c r="F48" i="1"/>
  <c r="F47" i="1"/>
  <c r="F45" i="1"/>
  <c r="F44" i="1"/>
  <c r="F42" i="1"/>
  <c r="F41" i="1"/>
  <c r="F39" i="1"/>
  <c r="F38" i="1"/>
  <c r="F35" i="1"/>
  <c r="F34" i="1"/>
  <c r="F32" i="1"/>
  <c r="F31" i="1"/>
  <c r="F29" i="1"/>
  <c r="F28" i="1"/>
  <c r="F26" i="1"/>
  <c r="F25" i="1"/>
  <c r="F23" i="1"/>
  <c r="F22" i="1"/>
  <c r="F20" i="1"/>
  <c r="F19" i="1"/>
  <c r="F17" i="1"/>
  <c r="F16" i="1"/>
  <c r="F14" i="1"/>
  <c r="F13" i="1"/>
  <c r="F11" i="1"/>
  <c r="F10" i="1"/>
  <c r="F8" i="1"/>
  <c r="F7" i="1"/>
  <c r="J8" i="1"/>
  <c r="J7" i="1"/>
  <c r="J10" i="1"/>
  <c r="H66" i="1"/>
  <c r="B66" i="1"/>
  <c r="A66" i="1" s="1"/>
  <c r="H65" i="1"/>
  <c r="B65" i="1"/>
  <c r="A65" i="1" s="1"/>
  <c r="H63" i="1" l="1"/>
  <c r="B63" i="1"/>
  <c r="A63" i="1" s="1"/>
  <c r="H62" i="1"/>
  <c r="B62" i="1"/>
  <c r="A62" i="1" s="1"/>
  <c r="H60" i="1"/>
  <c r="B60" i="1"/>
  <c r="A60" i="1" s="1"/>
  <c r="H59" i="1"/>
  <c r="B59" i="1"/>
  <c r="A59" i="1" s="1"/>
  <c r="H57" i="1"/>
  <c r="B57" i="1"/>
  <c r="A57" i="1" s="1"/>
  <c r="H56" i="1"/>
  <c r="B56" i="1"/>
  <c r="A56" i="1" s="1"/>
  <c r="H54" i="1"/>
  <c r="B54" i="1"/>
  <c r="A54" i="1" s="1"/>
  <c r="H53" i="1"/>
  <c r="B53" i="1"/>
  <c r="A53" i="1"/>
  <c r="H51" i="1"/>
  <c r="B51" i="1"/>
  <c r="A51" i="1" s="1"/>
  <c r="H50" i="1"/>
  <c r="B50" i="1"/>
  <c r="A50" i="1" s="1"/>
  <c r="H48" i="1"/>
  <c r="B48" i="1"/>
  <c r="A48" i="1" s="1"/>
  <c r="H47" i="1"/>
  <c r="B47" i="1"/>
  <c r="A47" i="1"/>
  <c r="H45" i="1"/>
  <c r="B45" i="1"/>
  <c r="A45" i="1" s="1"/>
  <c r="H44" i="1"/>
  <c r="B44" i="1"/>
  <c r="A44" i="1" s="1"/>
  <c r="H42" i="1"/>
  <c r="B42" i="1"/>
  <c r="A42" i="1" s="1"/>
  <c r="H41" i="1"/>
  <c r="B41" i="1"/>
  <c r="A41" i="1" s="1"/>
  <c r="H39" i="1"/>
  <c r="B39" i="1"/>
  <c r="A39" i="1" s="1"/>
  <c r="H38" i="1"/>
  <c r="B38" i="1"/>
  <c r="A38" i="1" s="1"/>
  <c r="J35" i="1"/>
  <c r="H35" i="1"/>
  <c r="B35" i="1"/>
  <c r="A35" i="1"/>
  <c r="J34" i="1"/>
  <c r="H34" i="1"/>
  <c r="B34" i="1"/>
  <c r="A34" i="1" s="1"/>
  <c r="J32" i="1"/>
  <c r="H32" i="1"/>
  <c r="B32" i="1"/>
  <c r="A32" i="1" s="1"/>
  <c r="J31" i="1"/>
  <c r="H31" i="1"/>
  <c r="B31" i="1"/>
  <c r="A31" i="1"/>
  <c r="J29" i="1"/>
  <c r="H29" i="1"/>
  <c r="B29" i="1"/>
  <c r="A29" i="1" s="1"/>
  <c r="J28" i="1"/>
  <c r="H28" i="1"/>
  <c r="B28" i="1"/>
  <c r="A28" i="1" s="1"/>
  <c r="J26" i="1"/>
  <c r="H26" i="1"/>
  <c r="B26" i="1"/>
  <c r="A26" i="1" s="1"/>
  <c r="J25" i="1"/>
  <c r="H25" i="1"/>
  <c r="B25" i="1"/>
  <c r="A25" i="1"/>
  <c r="J23" i="1"/>
  <c r="H23" i="1"/>
  <c r="B23" i="1"/>
  <c r="A23" i="1" s="1"/>
  <c r="J22" i="1"/>
  <c r="H22" i="1"/>
  <c r="B22" i="1"/>
  <c r="A22" i="1" s="1"/>
  <c r="J20" i="1"/>
  <c r="H20" i="1"/>
  <c r="B20" i="1"/>
  <c r="A20" i="1" s="1"/>
  <c r="J19" i="1"/>
  <c r="H19" i="1"/>
  <c r="B19" i="1"/>
  <c r="A19" i="1" s="1"/>
  <c r="J17" i="1"/>
  <c r="H17" i="1"/>
  <c r="B17" i="1"/>
  <c r="A17" i="1" s="1"/>
  <c r="J16" i="1"/>
  <c r="H16" i="1"/>
  <c r="B16" i="1"/>
  <c r="A16" i="1" s="1"/>
  <c r="B13" i="1"/>
  <c r="A13" i="1" s="1"/>
  <c r="J14" i="1"/>
  <c r="H14" i="1"/>
  <c r="B14" i="1"/>
  <c r="A14" i="1" s="1"/>
  <c r="J13" i="1"/>
  <c r="H13" i="1"/>
  <c r="J11" i="1"/>
  <c r="H11" i="1"/>
  <c r="B11" i="1"/>
  <c r="A11" i="1" s="1"/>
  <c r="H10" i="1"/>
  <c r="B10" i="1"/>
  <c r="A10" i="1" s="1"/>
  <c r="J24" i="2"/>
  <c r="L24" i="2"/>
  <c r="J25" i="2"/>
  <c r="L25" i="2"/>
  <c r="J26" i="2"/>
  <c r="L26" i="2"/>
  <c r="J27" i="2"/>
  <c r="L27" i="2"/>
  <c r="H8" i="1" l="1"/>
  <c r="H7" i="1"/>
  <c r="B7" i="1" l="1"/>
  <c r="A7" i="1" s="1"/>
  <c r="B8" i="1"/>
  <c r="A8" i="1" s="1"/>
  <c r="R27" i="2"/>
  <c r="Q27" i="2"/>
  <c r="D27" i="2"/>
  <c r="I27" i="2" s="1"/>
  <c r="K27" i="2" s="1"/>
  <c r="R26" i="2"/>
  <c r="Q26" i="2"/>
  <c r="S26" i="2" s="1"/>
  <c r="D26" i="2"/>
  <c r="I26" i="2" s="1"/>
  <c r="K26" i="2" s="1"/>
  <c r="R25" i="2"/>
  <c r="Q25" i="2"/>
  <c r="D25" i="2"/>
  <c r="I25" i="2" s="1"/>
  <c r="K25" i="2" s="1"/>
  <c r="R24" i="2"/>
  <c r="Q24" i="2"/>
  <c r="S24" i="2" s="1"/>
  <c r="D24" i="2"/>
  <c r="I24" i="2" s="1"/>
  <c r="K24" i="2" s="1"/>
  <c r="K3" i="2" l="1"/>
  <c r="S25" i="2"/>
  <c r="S27" i="2"/>
  <c r="R23" i="2" s="1"/>
  <c r="Q23" i="2"/>
  <c r="I23" i="2"/>
  <c r="J23" i="2"/>
  <c r="K60" i="1" l="1"/>
  <c r="K42" i="1"/>
  <c r="K23" i="1"/>
  <c r="K39" i="1"/>
  <c r="K56" i="1"/>
  <c r="K19" i="1"/>
  <c r="K35" i="1"/>
  <c r="K34" i="1"/>
  <c r="K32" i="1"/>
  <c r="K31" i="1"/>
  <c r="K48" i="1"/>
  <c r="K11" i="1"/>
  <c r="K28" i="1"/>
  <c r="K26" i="1"/>
  <c r="K44" i="1"/>
  <c r="K59" i="1"/>
  <c r="K41" i="1"/>
  <c r="K22" i="1"/>
  <c r="K57" i="1"/>
  <c r="K20" i="1"/>
  <c r="K38" i="1"/>
  <c r="K54" i="1"/>
  <c r="K17" i="1"/>
  <c r="K53" i="1"/>
  <c r="K16" i="1"/>
  <c r="K51" i="1"/>
  <c r="K14" i="1"/>
  <c r="K50" i="1"/>
  <c r="K13" i="1"/>
  <c r="K66" i="1"/>
  <c r="K29" i="1"/>
  <c r="K65" i="1"/>
  <c r="K10" i="1"/>
  <c r="K45" i="1"/>
  <c r="K8" i="1"/>
  <c r="K25" i="1"/>
  <c r="K47" i="1"/>
  <c r="K63" i="1"/>
  <c r="K62" i="1"/>
  <c r="K7" i="1"/>
</calcChain>
</file>

<file path=xl/sharedStrings.xml><?xml version="1.0" encoding="utf-8"?>
<sst xmlns="http://schemas.openxmlformats.org/spreadsheetml/2006/main" count="171" uniqueCount="91">
  <si>
    <t>Id</t>
  </si>
  <si>
    <t>GiftBagId</t>
  </si>
  <si>
    <t>//Note</t>
  </si>
  <si>
    <t>Rebate</t>
  </si>
  <si>
    <t>HoldTime</t>
  </si>
  <si>
    <t>PayId</t>
  </si>
  <si>
    <t>int</t>
  </si>
  <si>
    <t>string</t>
  </si>
  <si>
    <t>list[int]</t>
  </si>
  <si>
    <t>主键</t>
  </si>
  <si>
    <t>礼包ID</t>
  </si>
  <si>
    <t>备注</t>
  </si>
  <si>
    <t>返利比</t>
  </si>
  <si>
    <t>礼包持续时间</t>
  </si>
  <si>
    <t>支付档位</t>
  </si>
  <si>
    <t>礼包道具</t>
  </si>
  <si>
    <t>//序号</t>
  </si>
  <si>
    <t>返利比
-1代表不显示返利比标签</t>
  </si>
  <si>
    <t>礼包持续时间
-1 表示永久
单位:秒</t>
  </si>
  <si>
    <t>支付类型为1 直充时需要
关联PayConfig
PayId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</si>
  <si>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</si>
  <si>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</si>
  <si>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</si>
  <si>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</si>
  <si>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</si>
  <si>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</si>
  <si>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</si>
  <si>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</si>
  <si>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</si>
  <si>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t>狮子</t>
    <phoneticPr fontId="4" type="noConversion"/>
  </si>
  <si>
    <t>定向培养礼包-传说</t>
    <phoneticPr fontId="2" type="noConversion"/>
  </si>
  <si>
    <t>定向培养礼包-终极</t>
    <phoneticPr fontId="2" type="noConversion"/>
  </si>
  <si>
    <t>CardId</t>
    <phoneticPr fontId="2" type="noConversion"/>
  </si>
  <si>
    <t>关联卡牌Id</t>
    <phoneticPr fontId="2" type="noConversion"/>
  </si>
  <si>
    <t>卡牌Id</t>
    <phoneticPr fontId="2" type="noConversion"/>
  </si>
  <si>
    <t>CardNum</t>
    <phoneticPr fontId="2" type="noConversion"/>
  </si>
  <si>
    <t>卡牌数量</t>
    <phoneticPr fontId="2" type="noConversion"/>
  </si>
  <si>
    <t xml:space="preserve">
 拥有的指定Id卡牌等于指定数量时解锁</t>
    <phoneticPr fontId="2" type="noConversion"/>
  </si>
  <si>
    <t>// 狮子</t>
    <phoneticPr fontId="2" type="noConversion"/>
  </si>
  <si>
    <t>商品名</t>
  </si>
  <si>
    <t>出现条件</t>
  </si>
  <si>
    <t>持续时间</t>
  </si>
  <si>
    <t>h</t>
  </si>
  <si>
    <t>定价</t>
  </si>
  <si>
    <t>美元</t>
  </si>
  <si>
    <t>道具</t>
  </si>
  <si>
    <t>数量</t>
  </si>
  <si>
    <t>价值</t>
  </si>
  <si>
    <t>钻石</t>
  </si>
  <si>
    <t>史诗拆车件</t>
  </si>
  <si>
    <t>序号</t>
  </si>
  <si>
    <t>缺一张礼包</t>
    <phoneticPr fontId="4" type="noConversion"/>
  </si>
  <si>
    <t>[{"ItemId":</t>
    <phoneticPr fontId="4" type="noConversion"/>
  </si>
  <si>
    <t>// 阿德</t>
    <phoneticPr fontId="2" type="noConversion"/>
  </si>
  <si>
    <t>// 罗万</t>
    <phoneticPr fontId="2" type="noConversion"/>
  </si>
  <si>
    <t>// 橙卡</t>
    <phoneticPr fontId="2" type="noConversion"/>
  </si>
  <si>
    <t>// 埃隆</t>
    <phoneticPr fontId="2" type="noConversion"/>
  </si>
  <si>
    <t>// 婆婆</t>
    <phoneticPr fontId="2" type="noConversion"/>
  </si>
  <si>
    <t>// 伊温</t>
    <phoneticPr fontId="2" type="noConversion"/>
  </si>
  <si>
    <t>// 阿薰和懵懵</t>
    <phoneticPr fontId="2" type="noConversion"/>
  </si>
  <si>
    <t>// 雪女</t>
    <phoneticPr fontId="2" type="noConversion"/>
  </si>
  <si>
    <t>// 水法</t>
    <phoneticPr fontId="2" type="noConversion"/>
  </si>
  <si>
    <t>// 骨王</t>
    <phoneticPr fontId="2" type="noConversion"/>
  </si>
  <si>
    <t>// 紫卡</t>
    <phoneticPr fontId="2" type="noConversion"/>
  </si>
  <si>
    <t>// 噜噜</t>
    <phoneticPr fontId="2" type="noConversion"/>
  </si>
  <si>
    <t>// 米瑞尔</t>
    <phoneticPr fontId="2" type="noConversion"/>
  </si>
  <si>
    <t>// 卢修斯</t>
    <phoneticPr fontId="2" type="noConversion"/>
  </si>
  <si>
    <t>// 尼汝</t>
    <phoneticPr fontId="2" type="noConversion"/>
  </si>
  <si>
    <t>// 波尼</t>
    <phoneticPr fontId="2" type="noConversion"/>
  </si>
  <si>
    <t>// 卡卡</t>
    <phoneticPr fontId="2" type="noConversion"/>
  </si>
  <si>
    <t>// 维纶</t>
    <phoneticPr fontId="2" type="noConversion"/>
  </si>
  <si>
    <t>// 骨蛇</t>
    <phoneticPr fontId="2" type="noConversion"/>
  </si>
  <si>
    <t>// 老羊</t>
    <phoneticPr fontId="2" type="noConversion"/>
  </si>
  <si>
    <t>// 大树</t>
    <phoneticPr fontId="2" type="noConversion"/>
  </si>
  <si>
    <t>,"Num":1}]</t>
    <phoneticPr fontId="4" type="noConversion"/>
  </si>
  <si>
    <t>RewardListLeft</t>
    <phoneticPr fontId="2" type="noConversion"/>
  </si>
  <si>
    <t>[道具:数量*]
其他，显示在右边</t>
    <phoneticPr fontId="2" type="noConversion"/>
  </si>
  <si>
    <t>[道具:数量*]
卡牌，显示在左边</t>
    <phoneticPr fontId="2" type="noConversion"/>
  </si>
  <si>
    <t>RewardListRight</t>
    <phoneticPr fontId="2" type="noConversion"/>
  </si>
  <si>
    <t>TextKey</t>
    <phoneticPr fontId="2" type="noConversion"/>
  </si>
  <si>
    <t>string</t>
    <phoneticPr fontId="2" type="noConversion"/>
  </si>
  <si>
    <t>文本key</t>
    <phoneticPr fontId="2" type="noConversion"/>
  </si>
  <si>
    <t>,"Num":5}]</t>
    <phoneticPr fontId="4" type="noConversion"/>
  </si>
  <si>
    <t>缺一张礼包-传说+</t>
  </si>
  <si>
    <t>拥有3张卡解锁</t>
  </si>
  <si>
    <t>升级大行动-门票</t>
  </si>
  <si>
    <t>修车厂试炼-门票</t>
  </si>
  <si>
    <t>缺一张礼包-神话+</t>
  </si>
  <si>
    <t>拥有5张卡解锁</t>
  </si>
  <si>
    <t>返利比</t>
    <phoneticPr fontId="4" type="noConversion"/>
  </si>
  <si>
    <t>史诗偷车钳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</si>
</sst>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H10" sqref="H10"/>
    </sheetView>
  </sheetViews>
  <sheetFormatPr defaultColWidth="9" defaultRowHeight="13.5" x14ac:dyDescent="0.15"/>
  <cols>
    <col min="1" max="1" width="9.5" style="4" bestFit="1" customWidth="1"/>
    <col min="2" max="2" width="15.875" style="4" customWidth="1"/>
    <col min="3" max="3" width="19.125" style="4" customWidth="1"/>
    <col min="4" max="4" width="11.125" style="4" bestFit="1" customWidth="1"/>
    <col min="5" max="6" width="16.75" style="4" customWidth="1"/>
    <col min="7" max="7" width="11.75" style="4" customWidth="1"/>
    <col min="8" max="8" width="16.625" style="4" customWidth="1"/>
    <col min="9" max="9" width="15.25" style="4" customWidth="1"/>
    <col min="10" max="10" width="30.5" style="4" bestFit="1" customWidth="1"/>
    <col min="11" max="11" width="93.75" style="4" bestFit="1" customWidth="1"/>
    <col min="12" max="16384" width="9" style="1"/>
  </cols>
  <sheetData>
    <row r="1" spans="1:11" x14ac:dyDescent="0.15">
      <c r="A1" s="3" t="s">
        <v>0</v>
      </c>
      <c r="B1" s="3" t="s">
        <v>1</v>
      </c>
      <c r="C1" s="3" t="s">
        <v>2</v>
      </c>
      <c r="D1" s="12" t="s">
        <v>32</v>
      </c>
      <c r="E1" s="12" t="s">
        <v>35</v>
      </c>
      <c r="F1" s="12" t="s">
        <v>79</v>
      </c>
      <c r="G1" s="3" t="s">
        <v>3</v>
      </c>
      <c r="H1" s="3" t="s">
        <v>4</v>
      </c>
      <c r="I1" s="3" t="s">
        <v>5</v>
      </c>
      <c r="J1" s="12" t="s">
        <v>75</v>
      </c>
      <c r="K1" s="12" t="s">
        <v>78</v>
      </c>
    </row>
    <row r="2" spans="1:11" x14ac:dyDescent="0.15">
      <c r="A2" s="3" t="s">
        <v>6</v>
      </c>
      <c r="B2" s="3" t="s">
        <v>6</v>
      </c>
      <c r="C2" s="3" t="s">
        <v>7</v>
      </c>
      <c r="D2" s="3" t="s">
        <v>7</v>
      </c>
      <c r="E2" s="3" t="s">
        <v>6</v>
      </c>
      <c r="F2" s="12" t="s">
        <v>80</v>
      </c>
      <c r="G2" s="3" t="s">
        <v>6</v>
      </c>
      <c r="H2" s="3" t="s">
        <v>6</v>
      </c>
      <c r="I2" s="3" t="s">
        <v>6</v>
      </c>
      <c r="J2" s="3" t="s">
        <v>8</v>
      </c>
      <c r="K2" s="3" t="s">
        <v>8</v>
      </c>
    </row>
    <row r="3" spans="1:11" x14ac:dyDescent="0.15">
      <c r="A3" s="3" t="s">
        <v>9</v>
      </c>
      <c r="B3" s="8" t="s">
        <v>10</v>
      </c>
      <c r="C3" s="8" t="s">
        <v>11</v>
      </c>
      <c r="D3" s="11" t="s">
        <v>33</v>
      </c>
      <c r="E3" s="11" t="s">
        <v>36</v>
      </c>
      <c r="F3" s="11" t="s">
        <v>81</v>
      </c>
      <c r="G3" s="8" t="s">
        <v>12</v>
      </c>
      <c r="H3" s="8" t="s">
        <v>13</v>
      </c>
      <c r="I3" s="3" t="s">
        <v>14</v>
      </c>
      <c r="J3" s="3" t="s">
        <v>15</v>
      </c>
      <c r="K3" s="3" t="s">
        <v>15</v>
      </c>
    </row>
    <row r="4" spans="1:11" s="6" customFormat="1" ht="91.5" customHeight="1" x14ac:dyDescent="0.15">
      <c r="A4" s="8" t="s">
        <v>16</v>
      </c>
      <c r="B4" s="8" t="s">
        <v>10</v>
      </c>
      <c r="C4" s="8" t="s">
        <v>11</v>
      </c>
      <c r="D4" s="11" t="s">
        <v>34</v>
      </c>
      <c r="E4" s="11" t="s">
        <v>37</v>
      </c>
      <c r="F4" s="11" t="s">
        <v>81</v>
      </c>
      <c r="G4" s="8" t="s">
        <v>17</v>
      </c>
      <c r="H4" s="8" t="s">
        <v>18</v>
      </c>
      <c r="I4" s="8" t="s">
        <v>19</v>
      </c>
      <c r="J4" s="11" t="s">
        <v>77</v>
      </c>
      <c r="K4" s="11" t="s">
        <v>76</v>
      </c>
    </row>
    <row r="5" spans="1:11" s="7" customFormat="1" x14ac:dyDescent="0.15">
      <c r="A5" s="13" t="s">
        <v>55</v>
      </c>
      <c r="B5" s="8"/>
      <c r="C5" s="8"/>
      <c r="D5" s="8"/>
      <c r="E5" s="8"/>
      <c r="F5" s="8"/>
      <c r="G5" s="8"/>
      <c r="H5" s="3"/>
      <c r="I5" s="3"/>
      <c r="J5" s="3"/>
      <c r="K5" s="3"/>
    </row>
    <row r="6" spans="1:11" s="7" customFormat="1" x14ac:dyDescent="0.15">
      <c r="A6" s="13" t="s">
        <v>38</v>
      </c>
      <c r="B6" s="8"/>
      <c r="C6" s="8"/>
      <c r="D6" s="8"/>
      <c r="E6" s="8"/>
      <c r="F6" s="8"/>
      <c r="G6" s="8"/>
      <c r="H6" s="3"/>
      <c r="I6" s="3"/>
      <c r="J6" s="3"/>
      <c r="K6" s="3"/>
    </row>
    <row r="7" spans="1:11" x14ac:dyDescent="0.15">
      <c r="A7" s="4">
        <f>B7</f>
        <v>14010403</v>
      </c>
      <c r="B7" s="4">
        <f t="shared" ref="B7:B8" si="0">D7*100+E7</f>
        <v>14010403</v>
      </c>
      <c r="C7" s="10" t="s">
        <v>30</v>
      </c>
      <c r="D7" s="10">
        <v>140104</v>
      </c>
      <c r="E7" s="9">
        <v>3</v>
      </c>
      <c r="F7" s="9" t="str">
        <f>"PushGiftBag"&amp;3</f>
        <v>PushGiftBag3</v>
      </c>
      <c r="G7" s="4">
        <f>中转!$B$7</f>
        <v>2500</v>
      </c>
      <c r="H7" s="4">
        <f>60*60*2</f>
        <v>7200</v>
      </c>
      <c r="I7" s="6">
        <f>D7*100+E7</f>
        <v>14010403</v>
      </c>
      <c r="J7" s="4" t="str">
        <f>中转!$K$1&amp;配置!D7&amp;中转!$K$2</f>
        <v>[{"ItemId":140104,"Num":1}]</v>
      </c>
      <c r="K7" s="4" t="str">
        <f>中转!$K$3</f>
        <v>[{"ItemId":10002,"Num":30},{"ItemId":50002,"Num":1000},{"ItemId":90102,"Num":2}]</v>
      </c>
    </row>
    <row r="8" spans="1:11" x14ac:dyDescent="0.15">
      <c r="A8" s="4">
        <f>B8</f>
        <v>14010405</v>
      </c>
      <c r="B8" s="4">
        <f t="shared" si="0"/>
        <v>14010405</v>
      </c>
      <c r="C8" s="10" t="s">
        <v>31</v>
      </c>
      <c r="D8" s="10">
        <v>140104</v>
      </c>
      <c r="E8" s="9">
        <v>5</v>
      </c>
      <c r="F8" s="9" t="str">
        <f>"PushGiftBag"&amp;5</f>
        <v>PushGiftBag5</v>
      </c>
      <c r="G8" s="4">
        <f>G7</f>
        <v>2500</v>
      </c>
      <c r="H8" s="4">
        <f>60*60*2</f>
        <v>7200</v>
      </c>
      <c r="I8" s="6">
        <f>D8*100+E8</f>
        <v>14010405</v>
      </c>
      <c r="J8" s="4" t="str">
        <f>中转!$K$1&amp;配置!D8&amp;中转!$K$2</f>
        <v>[{"ItemId":140104,"Num":1}]</v>
      </c>
      <c r="K8" s="4" t="str">
        <f>中转!$K$3</f>
        <v>[{"ItemId":10002,"Num":30},{"ItemId":50002,"Num":1000},{"ItemId":90102,"Num":2}]</v>
      </c>
    </row>
    <row r="9" spans="1:11" s="7" customFormat="1" x14ac:dyDescent="0.15">
      <c r="A9" s="13" t="s">
        <v>53</v>
      </c>
      <c r="B9" s="8"/>
      <c r="C9" s="8"/>
      <c r="D9" s="8"/>
      <c r="E9" s="8"/>
      <c r="F9" s="8"/>
      <c r="G9" s="8"/>
      <c r="H9" s="3"/>
      <c r="I9" s="3"/>
      <c r="J9" s="3"/>
      <c r="K9" s="3"/>
    </row>
    <row r="10" spans="1:11" x14ac:dyDescent="0.15">
      <c r="A10" s="4">
        <f>B10</f>
        <v>14010303</v>
      </c>
      <c r="B10" s="4">
        <f t="shared" ref="B10:B11" si="1">D10*100+E10</f>
        <v>14010303</v>
      </c>
      <c r="C10" s="10" t="s">
        <v>30</v>
      </c>
      <c r="D10" s="10">
        <v>140103</v>
      </c>
      <c r="E10" s="9">
        <v>3</v>
      </c>
      <c r="F10" s="9" t="str">
        <f>"PushGiftBag"&amp;3</f>
        <v>PushGiftBag3</v>
      </c>
      <c r="G10" s="4">
        <f>中转!$B$7</f>
        <v>2500</v>
      </c>
      <c r="H10" s="4">
        <f>60*60*2</f>
        <v>7200</v>
      </c>
      <c r="I10" s="6">
        <f>D10*100+E10</f>
        <v>14010303</v>
      </c>
      <c r="J10" s="4" t="str">
        <f>中转!$K$1&amp;配置!D10&amp;中转!$K$2</f>
        <v>[{"ItemId":140103,"Num":1}]</v>
      </c>
      <c r="K10" s="4" t="str">
        <f>中转!$K$3</f>
        <v>[{"ItemId":10002,"Num":30},{"ItemId":50002,"Num":1000},{"ItemId":90102,"Num":2}]</v>
      </c>
    </row>
    <row r="11" spans="1:11" x14ac:dyDescent="0.15">
      <c r="A11" s="4">
        <f>B11</f>
        <v>14010305</v>
      </c>
      <c r="B11" s="4">
        <f t="shared" si="1"/>
        <v>14010305</v>
      </c>
      <c r="C11" s="10" t="s">
        <v>31</v>
      </c>
      <c r="D11" s="10">
        <v>140103</v>
      </c>
      <c r="E11" s="9">
        <v>5</v>
      </c>
      <c r="F11" s="9" t="str">
        <f>"PushGiftBag"&amp;5</f>
        <v>PushGiftBag5</v>
      </c>
      <c r="G11" s="4">
        <f t="shared" ref="G11:G36" si="2">G10</f>
        <v>2500</v>
      </c>
      <c r="H11" s="4">
        <f>60*60*2</f>
        <v>7200</v>
      </c>
      <c r="I11" s="6">
        <f>D11*100+E11</f>
        <v>14010305</v>
      </c>
      <c r="J11" s="4" t="str">
        <f>中转!$K$1&amp;配置!D11&amp;中转!$K$2</f>
        <v>[{"ItemId":140103,"Num":1}]</v>
      </c>
      <c r="K11" s="4" t="str">
        <f>中转!$K$3</f>
        <v>[{"ItemId":10002,"Num":30},{"ItemId":50002,"Num":1000},{"ItemId":90102,"Num":2}]</v>
      </c>
    </row>
    <row r="12" spans="1:11" s="7" customFormat="1" x14ac:dyDescent="0.15">
      <c r="A12" s="13" t="s">
        <v>54</v>
      </c>
      <c r="B12" s="8"/>
      <c r="C12" s="8"/>
      <c r="D12" s="8"/>
      <c r="E12" s="8"/>
      <c r="F12" s="8"/>
      <c r="G12" s="8"/>
      <c r="H12" s="3"/>
      <c r="I12" s="3"/>
      <c r="J12" s="3"/>
      <c r="K12" s="3"/>
    </row>
    <row r="13" spans="1:11" x14ac:dyDescent="0.15">
      <c r="A13" s="4">
        <f>B13</f>
        <v>14010503</v>
      </c>
      <c r="B13" s="4">
        <f t="shared" ref="B13:B14" si="3">D13*100+E13</f>
        <v>14010503</v>
      </c>
      <c r="C13" s="10" t="s">
        <v>30</v>
      </c>
      <c r="D13" s="14">
        <v>140105</v>
      </c>
      <c r="E13" s="9">
        <v>3</v>
      </c>
      <c r="F13" s="9" t="str">
        <f>"PushGiftBag"&amp;3</f>
        <v>PushGiftBag3</v>
      </c>
      <c r="G13" s="4">
        <f>中转!$B$7</f>
        <v>2500</v>
      </c>
      <c r="H13" s="4">
        <f>60*60*2</f>
        <v>7200</v>
      </c>
      <c r="I13" s="6">
        <f>D13*100+E13</f>
        <v>14010503</v>
      </c>
      <c r="J13" s="4" t="str">
        <f>中转!$K$1&amp;配置!D13&amp;中转!$K$2</f>
        <v>[{"ItemId":140105,"Num":1}]</v>
      </c>
      <c r="K13" s="4" t="str">
        <f>中转!$K$3</f>
        <v>[{"ItemId":10002,"Num":30},{"ItemId":50002,"Num":1000},{"ItemId":90102,"Num":2}]</v>
      </c>
    </row>
    <row r="14" spans="1:11" x14ac:dyDescent="0.15">
      <c r="A14" s="4">
        <f>B14</f>
        <v>14010505</v>
      </c>
      <c r="B14" s="4">
        <f t="shared" si="3"/>
        <v>14010505</v>
      </c>
      <c r="C14" s="10" t="s">
        <v>31</v>
      </c>
      <c r="D14" s="14">
        <v>140105</v>
      </c>
      <c r="E14" s="9">
        <v>5</v>
      </c>
      <c r="F14" s="9" t="str">
        <f>"PushGiftBag"&amp;5</f>
        <v>PushGiftBag5</v>
      </c>
      <c r="G14" s="4">
        <f t="shared" ref="G14:G36" si="4">G13</f>
        <v>2500</v>
      </c>
      <c r="H14" s="4">
        <f>60*60*2</f>
        <v>7200</v>
      </c>
      <c r="I14" s="6">
        <f>D14*100+E14</f>
        <v>14010505</v>
      </c>
      <c r="J14" s="4" t="str">
        <f>中转!$K$1&amp;配置!D14&amp;中转!$K$2</f>
        <v>[{"ItemId":140105,"Num":1}]</v>
      </c>
      <c r="K14" s="4" t="str">
        <f>中转!$K$3</f>
        <v>[{"ItemId":10002,"Num":30},{"ItemId":50002,"Num":1000},{"ItemId":90102,"Num":2}]</v>
      </c>
    </row>
    <row r="15" spans="1:11" s="7" customFormat="1" x14ac:dyDescent="0.15">
      <c r="A15" s="13" t="s">
        <v>56</v>
      </c>
      <c r="B15" s="8"/>
      <c r="C15" s="8"/>
      <c r="D15" s="8"/>
      <c r="E15" s="8"/>
      <c r="F15" s="8"/>
      <c r="G15" s="8"/>
      <c r="H15" s="3"/>
      <c r="I15" s="3"/>
      <c r="J15" s="3"/>
      <c r="K15" s="3"/>
    </row>
    <row r="16" spans="1:11" x14ac:dyDescent="0.15">
      <c r="A16" s="4">
        <f>B16</f>
        <v>14011303</v>
      </c>
      <c r="B16" s="4">
        <f t="shared" ref="B16:B17" si="5">D16*100+E16</f>
        <v>14011303</v>
      </c>
      <c r="C16" s="10" t="s">
        <v>30</v>
      </c>
      <c r="D16" s="14">
        <v>140113</v>
      </c>
      <c r="E16" s="9">
        <v>3</v>
      </c>
      <c r="F16" s="9" t="str">
        <f>"PushGiftBag"&amp;3</f>
        <v>PushGiftBag3</v>
      </c>
      <c r="G16" s="4">
        <f>中转!$B$7</f>
        <v>2500</v>
      </c>
      <c r="H16" s="4">
        <f>60*60*2</f>
        <v>7200</v>
      </c>
      <c r="I16" s="6">
        <f>D16*100+E16</f>
        <v>14011303</v>
      </c>
      <c r="J16" s="4" t="str">
        <f>中转!$K$1&amp;配置!D16&amp;中转!$K$2</f>
        <v>[{"ItemId":140113,"Num":1}]</v>
      </c>
      <c r="K16" s="4" t="str">
        <f>中转!$K$3</f>
        <v>[{"ItemId":10002,"Num":30},{"ItemId":50002,"Num":1000},{"ItemId":90102,"Num":2}]</v>
      </c>
    </row>
    <row r="17" spans="1:11" x14ac:dyDescent="0.15">
      <c r="A17" s="4">
        <f>B17</f>
        <v>14011305</v>
      </c>
      <c r="B17" s="4">
        <f t="shared" si="5"/>
        <v>14011305</v>
      </c>
      <c r="C17" s="10" t="s">
        <v>31</v>
      </c>
      <c r="D17" s="14">
        <v>140113</v>
      </c>
      <c r="E17" s="9">
        <v>5</v>
      </c>
      <c r="F17" s="9" t="str">
        <f>"PushGiftBag"&amp;5</f>
        <v>PushGiftBag5</v>
      </c>
      <c r="G17" s="4">
        <f t="shared" ref="G17:G36" si="6">G16</f>
        <v>2500</v>
      </c>
      <c r="H17" s="4">
        <f>60*60*2</f>
        <v>7200</v>
      </c>
      <c r="I17" s="6">
        <f>D17*100+E17</f>
        <v>14011305</v>
      </c>
      <c r="J17" s="4" t="str">
        <f>中转!$K$1&amp;配置!D17&amp;中转!$K$2</f>
        <v>[{"ItemId":140113,"Num":1}]</v>
      </c>
      <c r="K17" s="4" t="str">
        <f>中转!$K$3</f>
        <v>[{"ItemId":10002,"Num":30},{"ItemId":50002,"Num":1000},{"ItemId":90102,"Num":2}]</v>
      </c>
    </row>
    <row r="18" spans="1:11" s="7" customFormat="1" x14ac:dyDescent="0.15">
      <c r="A18" s="13" t="s">
        <v>57</v>
      </c>
      <c r="B18" s="8"/>
      <c r="C18" s="8"/>
      <c r="D18" s="8"/>
      <c r="E18" s="8"/>
      <c r="F18" s="8"/>
      <c r="G18" s="8"/>
      <c r="H18" s="3"/>
      <c r="I18" s="3"/>
      <c r="J18" s="3"/>
      <c r="K18" s="3"/>
    </row>
    <row r="19" spans="1:11" x14ac:dyDescent="0.15">
      <c r="A19" s="4">
        <f>B19</f>
        <v>14011503</v>
      </c>
      <c r="B19" s="4">
        <f t="shared" ref="B19:B20" si="7">D19*100+E19</f>
        <v>14011503</v>
      </c>
      <c r="C19" s="10" t="s">
        <v>30</v>
      </c>
      <c r="D19" s="14">
        <v>140115</v>
      </c>
      <c r="E19" s="9">
        <v>3</v>
      </c>
      <c r="F19" s="9" t="str">
        <f>"PushGiftBag"&amp;3</f>
        <v>PushGiftBag3</v>
      </c>
      <c r="G19" s="4">
        <f>中转!$B$7</f>
        <v>2500</v>
      </c>
      <c r="H19" s="4">
        <f>60*60*2</f>
        <v>7200</v>
      </c>
      <c r="I19" s="6">
        <f>D19*100+E19</f>
        <v>14011503</v>
      </c>
      <c r="J19" s="4" t="str">
        <f>中转!$K$1&amp;配置!D19&amp;中转!$K$2</f>
        <v>[{"ItemId":140115,"Num":1}]</v>
      </c>
      <c r="K19" s="4" t="str">
        <f>中转!$K$3</f>
        <v>[{"ItemId":10002,"Num":30},{"ItemId":50002,"Num":1000},{"ItemId":90102,"Num":2}]</v>
      </c>
    </row>
    <row r="20" spans="1:11" x14ac:dyDescent="0.15">
      <c r="A20" s="4">
        <f>B20</f>
        <v>14011505</v>
      </c>
      <c r="B20" s="4">
        <f t="shared" si="7"/>
        <v>14011505</v>
      </c>
      <c r="C20" s="10" t="s">
        <v>31</v>
      </c>
      <c r="D20" s="14">
        <v>140115</v>
      </c>
      <c r="E20" s="9">
        <v>5</v>
      </c>
      <c r="F20" s="9" t="str">
        <f>"PushGiftBag"&amp;5</f>
        <v>PushGiftBag5</v>
      </c>
      <c r="G20" s="4">
        <f t="shared" ref="G20:G36" si="8">G19</f>
        <v>2500</v>
      </c>
      <c r="H20" s="4">
        <f>60*60*2</f>
        <v>7200</v>
      </c>
      <c r="I20" s="6">
        <f>D20*100+E20</f>
        <v>14011505</v>
      </c>
      <c r="J20" s="4" t="str">
        <f>中转!$K$1&amp;配置!D20&amp;中转!$K$2</f>
        <v>[{"ItemId":140115,"Num":1}]</v>
      </c>
      <c r="K20" s="4" t="str">
        <f>中转!$K$3</f>
        <v>[{"ItemId":10002,"Num":30},{"ItemId":50002,"Num":1000},{"ItemId":90102,"Num":2}]</v>
      </c>
    </row>
    <row r="21" spans="1:11" s="7" customFormat="1" x14ac:dyDescent="0.15">
      <c r="A21" s="19" t="s">
        <v>58</v>
      </c>
      <c r="B21" s="8"/>
      <c r="C21" s="8"/>
      <c r="D21" s="8"/>
      <c r="E21" s="8"/>
      <c r="F21" s="8"/>
      <c r="G21" s="8"/>
      <c r="H21" s="3"/>
      <c r="I21" s="3"/>
      <c r="J21" s="3"/>
      <c r="K21" s="3"/>
    </row>
    <row r="22" spans="1:11" x14ac:dyDescent="0.15">
      <c r="A22" s="4">
        <f>B22</f>
        <v>14011603</v>
      </c>
      <c r="B22" s="4">
        <f t="shared" ref="B22:B23" si="9">D22*100+E22</f>
        <v>14011603</v>
      </c>
      <c r="C22" s="10" t="s">
        <v>30</v>
      </c>
      <c r="D22" s="14">
        <v>140116</v>
      </c>
      <c r="E22" s="9">
        <v>3</v>
      </c>
      <c r="F22" s="9" t="str">
        <f>"PushGiftBag"&amp;3</f>
        <v>PushGiftBag3</v>
      </c>
      <c r="G22" s="4">
        <f>中转!$B$7</f>
        <v>2500</v>
      </c>
      <c r="H22" s="4">
        <f>60*60*2</f>
        <v>7200</v>
      </c>
      <c r="I22" s="6">
        <f>D22*100+E22</f>
        <v>14011603</v>
      </c>
      <c r="J22" s="4" t="str">
        <f>中转!$K$1&amp;配置!D22&amp;中转!$K$2</f>
        <v>[{"ItemId":140116,"Num":1}]</v>
      </c>
      <c r="K22" s="4" t="str">
        <f>中转!$K$3</f>
        <v>[{"ItemId":10002,"Num":30},{"ItemId":50002,"Num":1000},{"ItemId":90102,"Num":2}]</v>
      </c>
    </row>
    <row r="23" spans="1:11" x14ac:dyDescent="0.15">
      <c r="A23" s="4">
        <f>B23</f>
        <v>14011605</v>
      </c>
      <c r="B23" s="4">
        <f t="shared" si="9"/>
        <v>14011605</v>
      </c>
      <c r="C23" s="10" t="s">
        <v>31</v>
      </c>
      <c r="D23" s="14">
        <v>140116</v>
      </c>
      <c r="E23" s="9">
        <v>5</v>
      </c>
      <c r="F23" s="9" t="str">
        <f>"PushGiftBag"&amp;5</f>
        <v>PushGiftBag5</v>
      </c>
      <c r="G23" s="4">
        <f t="shared" ref="G23:G36" si="10">G22</f>
        <v>2500</v>
      </c>
      <c r="H23" s="4">
        <f>60*60*2</f>
        <v>7200</v>
      </c>
      <c r="I23" s="6">
        <f>D23*100+E23</f>
        <v>14011605</v>
      </c>
      <c r="J23" s="4" t="str">
        <f>中转!$K$1&amp;配置!D23&amp;中转!$K$2</f>
        <v>[{"ItemId":140116,"Num":1}]</v>
      </c>
      <c r="K23" s="4" t="str">
        <f>中转!$K$3</f>
        <v>[{"ItemId":10002,"Num":30},{"ItemId":50002,"Num":1000},{"ItemId":90102,"Num":2}]</v>
      </c>
    </row>
    <row r="24" spans="1:11" s="7" customFormat="1" x14ac:dyDescent="0.15">
      <c r="A24" s="19" t="s">
        <v>59</v>
      </c>
      <c r="B24" s="8"/>
      <c r="C24" s="8"/>
      <c r="D24" s="8"/>
      <c r="E24" s="8"/>
      <c r="F24" s="8"/>
      <c r="G24" s="8"/>
      <c r="H24" s="3"/>
      <c r="I24" s="3"/>
      <c r="J24" s="3"/>
      <c r="K24" s="3"/>
    </row>
    <row r="25" spans="1:11" x14ac:dyDescent="0.15">
      <c r="A25" s="4">
        <f>B25</f>
        <v>14100103</v>
      </c>
      <c r="B25" s="4">
        <f t="shared" ref="B25:B26" si="11">D25*100+E25</f>
        <v>14100103</v>
      </c>
      <c r="C25" s="10" t="s">
        <v>30</v>
      </c>
      <c r="D25" s="14">
        <v>141001</v>
      </c>
      <c r="E25" s="9">
        <v>3</v>
      </c>
      <c r="F25" s="9" t="str">
        <f>"PushGiftBag"&amp;3</f>
        <v>PushGiftBag3</v>
      </c>
      <c r="G25" s="4">
        <f>中转!$B$7</f>
        <v>2500</v>
      </c>
      <c r="H25" s="4">
        <f>60*60*2</f>
        <v>7200</v>
      </c>
      <c r="I25" s="6">
        <f>D25*100+E25</f>
        <v>14100103</v>
      </c>
      <c r="J25" s="4" t="str">
        <f>中转!$K$1&amp;配置!D25&amp;中转!$K$2</f>
        <v>[{"ItemId":141001,"Num":1}]</v>
      </c>
      <c r="K25" s="4" t="str">
        <f>中转!$K$3</f>
        <v>[{"ItemId":10002,"Num":30},{"ItemId":50002,"Num":1000},{"ItemId":90102,"Num":2}]</v>
      </c>
    </row>
    <row r="26" spans="1:11" x14ac:dyDescent="0.15">
      <c r="A26" s="4">
        <f>B26</f>
        <v>14100105</v>
      </c>
      <c r="B26" s="4">
        <f t="shared" si="11"/>
        <v>14100105</v>
      </c>
      <c r="C26" s="10" t="s">
        <v>31</v>
      </c>
      <c r="D26" s="14">
        <v>141001</v>
      </c>
      <c r="E26" s="9">
        <v>5</v>
      </c>
      <c r="F26" s="9" t="str">
        <f>"PushGiftBag"&amp;5</f>
        <v>PushGiftBag5</v>
      </c>
      <c r="G26" s="4">
        <f t="shared" ref="G26:G36" si="12">G25</f>
        <v>2500</v>
      </c>
      <c r="H26" s="4">
        <f>60*60*2</f>
        <v>7200</v>
      </c>
      <c r="I26" s="6">
        <f>D26*100+E26</f>
        <v>14100105</v>
      </c>
      <c r="J26" s="4" t="str">
        <f>中转!$K$1&amp;配置!D26&amp;中转!$K$2</f>
        <v>[{"ItemId":141001,"Num":1}]</v>
      </c>
      <c r="K26" s="4" t="str">
        <f>中转!$K$3</f>
        <v>[{"ItemId":10002,"Num":30},{"ItemId":50002,"Num":1000},{"ItemId":90102,"Num":2}]</v>
      </c>
    </row>
    <row r="27" spans="1:11" s="7" customFormat="1" x14ac:dyDescent="0.15">
      <c r="A27" s="19" t="s">
        <v>60</v>
      </c>
      <c r="B27" s="8"/>
      <c r="C27" s="8"/>
      <c r="D27" s="8"/>
      <c r="E27" s="8"/>
      <c r="F27" s="8"/>
      <c r="G27" s="8"/>
      <c r="H27" s="3"/>
      <c r="I27" s="3"/>
      <c r="J27" s="3"/>
      <c r="K27" s="3"/>
    </row>
    <row r="28" spans="1:11" x14ac:dyDescent="0.15">
      <c r="A28" s="4">
        <f>B28</f>
        <v>14100103</v>
      </c>
      <c r="B28" s="4">
        <f t="shared" ref="B28:B29" si="13">D28*100+E28</f>
        <v>14100103</v>
      </c>
      <c r="C28" s="10" t="s">
        <v>30</v>
      </c>
      <c r="D28" s="14">
        <v>141001</v>
      </c>
      <c r="E28" s="9">
        <v>3</v>
      </c>
      <c r="F28" s="9" t="str">
        <f>"PushGiftBag"&amp;3</f>
        <v>PushGiftBag3</v>
      </c>
      <c r="G28" s="4">
        <f>中转!$B$7</f>
        <v>2500</v>
      </c>
      <c r="H28" s="4">
        <f>60*60*2</f>
        <v>7200</v>
      </c>
      <c r="I28" s="6">
        <f>D28*100+E28</f>
        <v>14100103</v>
      </c>
      <c r="J28" s="4" t="str">
        <f>中转!$K$1&amp;配置!D28&amp;中转!$K$2</f>
        <v>[{"ItemId":141001,"Num":1}]</v>
      </c>
      <c r="K28" s="4" t="str">
        <f>中转!$K$3</f>
        <v>[{"ItemId":10002,"Num":30},{"ItemId":50002,"Num":1000},{"ItemId":90102,"Num":2}]</v>
      </c>
    </row>
    <row r="29" spans="1:11" x14ac:dyDescent="0.15">
      <c r="A29" s="4">
        <f>B29</f>
        <v>14100105</v>
      </c>
      <c r="B29" s="4">
        <f t="shared" si="13"/>
        <v>14100105</v>
      </c>
      <c r="C29" s="10" t="s">
        <v>31</v>
      </c>
      <c r="D29" s="14">
        <v>141001</v>
      </c>
      <c r="E29" s="9">
        <v>5</v>
      </c>
      <c r="F29" s="9" t="str">
        <f>"PushGiftBag"&amp;5</f>
        <v>PushGiftBag5</v>
      </c>
      <c r="G29" s="4">
        <f t="shared" ref="G29:G36" si="14">G28</f>
        <v>2500</v>
      </c>
      <c r="H29" s="4">
        <f>60*60*2</f>
        <v>7200</v>
      </c>
      <c r="I29" s="6">
        <f>D29*100+E29</f>
        <v>14100105</v>
      </c>
      <c r="J29" s="4" t="str">
        <f>中转!$K$1&amp;配置!D29&amp;中转!$K$2</f>
        <v>[{"ItemId":141001,"Num":1}]</v>
      </c>
      <c r="K29" s="4" t="str">
        <f>中转!$K$3</f>
        <v>[{"ItemId":10002,"Num":30},{"ItemId":50002,"Num":1000},{"ItemId":90102,"Num":2}]</v>
      </c>
    </row>
    <row r="30" spans="1:11" s="7" customFormat="1" x14ac:dyDescent="0.15">
      <c r="A30" s="19" t="s">
        <v>61</v>
      </c>
      <c r="B30" s="8"/>
      <c r="C30" s="8"/>
      <c r="D30" s="8"/>
      <c r="E30" s="8"/>
      <c r="F30" s="8"/>
      <c r="G30" s="8"/>
      <c r="H30" s="3"/>
      <c r="I30" s="3"/>
      <c r="J30" s="3"/>
      <c r="K30" s="3"/>
    </row>
    <row r="31" spans="1:11" x14ac:dyDescent="0.15">
      <c r="A31" s="4">
        <f>B31</f>
        <v>14100903</v>
      </c>
      <c r="B31" s="4">
        <f t="shared" ref="B31:B32" si="15">D31*100+E31</f>
        <v>14100903</v>
      </c>
      <c r="C31" s="10" t="s">
        <v>30</v>
      </c>
      <c r="D31" s="14">
        <v>141009</v>
      </c>
      <c r="E31" s="9">
        <v>3</v>
      </c>
      <c r="F31" s="9" t="str">
        <f>"PushGiftBag"&amp;3</f>
        <v>PushGiftBag3</v>
      </c>
      <c r="G31" s="4">
        <f>中转!$B$7</f>
        <v>2500</v>
      </c>
      <c r="H31" s="4">
        <f>60*60*2</f>
        <v>7200</v>
      </c>
      <c r="I31" s="6">
        <f>D31*100+E31</f>
        <v>14100903</v>
      </c>
      <c r="J31" s="4" t="str">
        <f>中转!$K$1&amp;配置!D31&amp;中转!$K$2</f>
        <v>[{"ItemId":141009,"Num":1}]</v>
      </c>
      <c r="K31" s="4" t="str">
        <f>中转!$K$3</f>
        <v>[{"ItemId":10002,"Num":30},{"ItemId":50002,"Num":1000},{"ItemId":90102,"Num":2}]</v>
      </c>
    </row>
    <row r="32" spans="1:11" x14ac:dyDescent="0.15">
      <c r="A32" s="4">
        <f>B32</f>
        <v>14100905</v>
      </c>
      <c r="B32" s="4">
        <f t="shared" si="15"/>
        <v>14100905</v>
      </c>
      <c r="C32" s="10" t="s">
        <v>31</v>
      </c>
      <c r="D32" s="14">
        <v>141009</v>
      </c>
      <c r="E32" s="9">
        <v>5</v>
      </c>
      <c r="F32" s="9" t="str">
        <f>"PushGiftBag"&amp;5</f>
        <v>PushGiftBag5</v>
      </c>
      <c r="G32" s="4">
        <f t="shared" ref="G32:G36" si="16">G31</f>
        <v>2500</v>
      </c>
      <c r="H32" s="4">
        <f>60*60*2</f>
        <v>7200</v>
      </c>
      <c r="I32" s="6">
        <f>D32*100+E32</f>
        <v>14100905</v>
      </c>
      <c r="J32" s="4" t="str">
        <f>中转!$K$1&amp;配置!D32&amp;中转!$K$2</f>
        <v>[{"ItemId":141009,"Num":1}]</v>
      </c>
      <c r="K32" s="4" t="str">
        <f>中转!$K$3</f>
        <v>[{"ItemId":10002,"Num":30},{"ItemId":50002,"Num":1000},{"ItemId":90102,"Num":2}]</v>
      </c>
    </row>
    <row r="33" spans="1:11" s="7" customFormat="1" x14ac:dyDescent="0.15">
      <c r="A33" s="19" t="s">
        <v>62</v>
      </c>
      <c r="B33" s="8"/>
      <c r="C33" s="8"/>
      <c r="D33" s="8"/>
      <c r="E33" s="8"/>
      <c r="F33" s="8"/>
      <c r="G33" s="8"/>
      <c r="H33" s="3"/>
      <c r="I33" s="3"/>
      <c r="J33" s="3"/>
      <c r="K33" s="3"/>
    </row>
    <row r="34" spans="1:11" x14ac:dyDescent="0.15">
      <c r="A34" s="4">
        <f>B34</f>
        <v>14101103</v>
      </c>
      <c r="B34" s="4">
        <f t="shared" ref="B34:B35" si="17">D34*100+E34</f>
        <v>14101103</v>
      </c>
      <c r="C34" s="10" t="s">
        <v>30</v>
      </c>
      <c r="D34" s="14">
        <v>141011</v>
      </c>
      <c r="E34" s="9">
        <v>3</v>
      </c>
      <c r="F34" s="9" t="str">
        <f>"PushGiftBag"&amp;3</f>
        <v>PushGiftBag3</v>
      </c>
      <c r="G34" s="4">
        <f>中转!$B$7</f>
        <v>2500</v>
      </c>
      <c r="H34" s="4">
        <f>60*60*2</f>
        <v>7200</v>
      </c>
      <c r="I34" s="6">
        <f>D34*100+E34</f>
        <v>14101103</v>
      </c>
      <c r="J34" s="4" t="str">
        <f>中转!$K$1&amp;配置!D34&amp;中转!$K$2</f>
        <v>[{"ItemId":141011,"Num":1}]</v>
      </c>
      <c r="K34" s="4" t="str">
        <f>中转!$K$3</f>
        <v>[{"ItemId":10002,"Num":30},{"ItemId":50002,"Num":1000},{"ItemId":90102,"Num":2}]</v>
      </c>
    </row>
    <row r="35" spans="1:11" x14ac:dyDescent="0.15">
      <c r="A35" s="4">
        <f>B35</f>
        <v>14101105</v>
      </c>
      <c r="B35" s="4">
        <f t="shared" si="17"/>
        <v>14101105</v>
      </c>
      <c r="C35" s="10" t="s">
        <v>31</v>
      </c>
      <c r="D35" s="14">
        <v>141011</v>
      </c>
      <c r="E35" s="9">
        <v>5</v>
      </c>
      <c r="F35" s="9" t="str">
        <f>"PushGiftBag"&amp;5</f>
        <v>PushGiftBag5</v>
      </c>
      <c r="G35" s="4">
        <f t="shared" ref="G35:G36" si="18">G34</f>
        <v>2500</v>
      </c>
      <c r="H35" s="4">
        <f>60*60*2</f>
        <v>7200</v>
      </c>
      <c r="I35" s="6">
        <f>D35*100+E35</f>
        <v>14101105</v>
      </c>
      <c r="J35" s="4" t="str">
        <f>中转!$K$1&amp;配置!D35&amp;中转!$K$2</f>
        <v>[{"ItemId":141011,"Num":1}]</v>
      </c>
      <c r="K35" s="4" t="str">
        <f>中转!$K$3</f>
        <v>[{"ItemId":10002,"Num":30},{"ItemId":50002,"Num":1000},{"ItemId":90102,"Num":2}]</v>
      </c>
    </row>
    <row r="36" spans="1:11" s="7" customFormat="1" x14ac:dyDescent="0.15">
      <c r="A36" s="13" t="s">
        <v>63</v>
      </c>
      <c r="B36" s="8"/>
      <c r="C36" s="8"/>
      <c r="D36" s="8"/>
      <c r="E36" s="8"/>
      <c r="F36" s="8"/>
      <c r="G36" s="8"/>
      <c r="H36" s="3"/>
      <c r="I36" s="3"/>
      <c r="J36" s="3"/>
      <c r="K36" s="3"/>
    </row>
    <row r="37" spans="1:11" s="7" customFormat="1" x14ac:dyDescent="0.15">
      <c r="A37" s="19" t="s">
        <v>64</v>
      </c>
      <c r="B37" s="8"/>
      <c r="C37" s="8"/>
      <c r="D37" s="8"/>
      <c r="E37" s="8"/>
      <c r="F37" s="8"/>
      <c r="G37" s="8"/>
      <c r="H37" s="3"/>
      <c r="I37" s="3"/>
      <c r="J37" s="3"/>
      <c r="K37" s="3"/>
    </row>
    <row r="38" spans="1:11" x14ac:dyDescent="0.15">
      <c r="A38" s="4">
        <f>B38</f>
        <v>14010117</v>
      </c>
      <c r="B38" s="4">
        <f t="shared" ref="B38:B39" si="19">D38*100+E38</f>
        <v>14010117</v>
      </c>
      <c r="C38" s="10" t="s">
        <v>30</v>
      </c>
      <c r="D38" s="14">
        <v>140101</v>
      </c>
      <c r="E38" s="9">
        <f>22-5</f>
        <v>17</v>
      </c>
      <c r="F38" s="9" t="str">
        <f>"PushGiftBag"&amp;3</f>
        <v>PushGiftBag3</v>
      </c>
      <c r="G38" s="4">
        <f>中转!$B$7</f>
        <v>2500</v>
      </c>
      <c r="H38" s="4">
        <f>60*60*2</f>
        <v>7200</v>
      </c>
      <c r="I38" s="6">
        <f>D38*100+E38</f>
        <v>14010117</v>
      </c>
      <c r="J38" s="4" t="str">
        <f>中转!$K$1&amp;配置!D38&amp;中转!$N$2</f>
        <v>[{"ItemId":140101,"Num":5}]</v>
      </c>
      <c r="K38" s="4" t="str">
        <f>中转!$K$3</f>
        <v>[{"ItemId":10002,"Num":30},{"ItemId":50002,"Num":1000},{"ItemId":90102,"Num":2}]</v>
      </c>
    </row>
    <row r="39" spans="1:11" x14ac:dyDescent="0.15">
      <c r="A39" s="4">
        <f>B39</f>
        <v>14010139</v>
      </c>
      <c r="B39" s="4">
        <f t="shared" si="19"/>
        <v>14010139</v>
      </c>
      <c r="C39" s="10" t="s">
        <v>31</v>
      </c>
      <c r="D39" s="14">
        <v>140101</v>
      </c>
      <c r="E39" s="9">
        <f>44-5</f>
        <v>39</v>
      </c>
      <c r="F39" s="9" t="str">
        <f>"PushGiftBag"&amp;5</f>
        <v>PushGiftBag5</v>
      </c>
      <c r="G39" s="4">
        <f t="shared" ref="G39" si="20">G38</f>
        <v>2500</v>
      </c>
      <c r="H39" s="4">
        <f>60*60*2</f>
        <v>7200</v>
      </c>
      <c r="I39" s="6">
        <f>D39*100+E39</f>
        <v>14010139</v>
      </c>
      <c r="J39" s="4" t="str">
        <f>中转!$K$1&amp;配置!D39&amp;中转!$N$2</f>
        <v>[{"ItemId":140101,"Num":5}]</v>
      </c>
      <c r="K39" s="4" t="str">
        <f>中转!$K$3</f>
        <v>[{"ItemId":10002,"Num":30},{"ItemId":50002,"Num":1000},{"ItemId":90102,"Num":2}]</v>
      </c>
    </row>
    <row r="40" spans="1:11" s="7" customFormat="1" x14ac:dyDescent="0.15">
      <c r="A40" s="19" t="s">
        <v>65</v>
      </c>
      <c r="B40" s="8"/>
      <c r="C40" s="8"/>
      <c r="D40" s="8"/>
      <c r="E40" s="8"/>
      <c r="F40" s="8"/>
      <c r="G40" s="8"/>
      <c r="H40" s="3"/>
      <c r="I40" s="3"/>
      <c r="J40" s="3"/>
      <c r="K40" s="3"/>
    </row>
    <row r="41" spans="1:11" x14ac:dyDescent="0.15">
      <c r="A41" s="4">
        <f>B41</f>
        <v>14010617</v>
      </c>
      <c r="B41" s="4">
        <f t="shared" ref="B41:B42" si="21">D41*100+E41</f>
        <v>14010617</v>
      </c>
      <c r="C41" s="10" t="s">
        <v>30</v>
      </c>
      <c r="D41" s="14">
        <v>140106</v>
      </c>
      <c r="E41" s="9">
        <f>22-5</f>
        <v>17</v>
      </c>
      <c r="F41" s="9" t="str">
        <f>"PushGiftBag"&amp;3</f>
        <v>PushGiftBag3</v>
      </c>
      <c r="G41" s="4">
        <f>中转!$B$7</f>
        <v>2500</v>
      </c>
      <c r="H41" s="4">
        <f>60*60*2</f>
        <v>7200</v>
      </c>
      <c r="I41" s="6">
        <f>D41*100+E41</f>
        <v>14010617</v>
      </c>
      <c r="J41" s="4" t="str">
        <f>中转!$K$1&amp;配置!D41&amp;中转!$N$2</f>
        <v>[{"ItemId":140106,"Num":5}]</v>
      </c>
      <c r="K41" s="4" t="str">
        <f>中转!$K$3</f>
        <v>[{"ItemId":10002,"Num":30},{"ItemId":50002,"Num":1000},{"ItemId":90102,"Num":2}]</v>
      </c>
    </row>
    <row r="42" spans="1:11" x14ac:dyDescent="0.15">
      <c r="A42" s="4">
        <f>B42</f>
        <v>14010639</v>
      </c>
      <c r="B42" s="4">
        <f t="shared" si="21"/>
        <v>14010639</v>
      </c>
      <c r="C42" s="10" t="s">
        <v>31</v>
      </c>
      <c r="D42" s="14">
        <v>140106</v>
      </c>
      <c r="E42" s="9">
        <f>44-5</f>
        <v>39</v>
      </c>
      <c r="F42" s="9" t="str">
        <f>"PushGiftBag"&amp;5</f>
        <v>PushGiftBag5</v>
      </c>
      <c r="G42" s="4">
        <f t="shared" ref="G42:G66" si="22">G41</f>
        <v>2500</v>
      </c>
      <c r="H42" s="4">
        <f>60*60*2</f>
        <v>7200</v>
      </c>
      <c r="I42" s="6">
        <f>D42*100+E42</f>
        <v>14010639</v>
      </c>
      <c r="J42" s="4" t="str">
        <f>中转!$K$1&amp;配置!D42&amp;中转!$N$2</f>
        <v>[{"ItemId":140106,"Num":5}]</v>
      </c>
      <c r="K42" s="4" t="str">
        <f>中转!$K$3</f>
        <v>[{"ItemId":10002,"Num":30},{"ItemId":50002,"Num":1000},{"ItemId":90102,"Num":2}]</v>
      </c>
    </row>
    <row r="43" spans="1:11" s="7" customFormat="1" x14ac:dyDescent="0.15">
      <c r="A43" s="19" t="s">
        <v>66</v>
      </c>
      <c r="B43" s="8"/>
      <c r="C43" s="8"/>
      <c r="D43" s="8"/>
      <c r="E43" s="8"/>
      <c r="F43" s="8"/>
      <c r="G43" s="8"/>
      <c r="H43" s="3"/>
      <c r="I43" s="3"/>
      <c r="J43" s="3"/>
      <c r="K43" s="3"/>
    </row>
    <row r="44" spans="1:11" x14ac:dyDescent="0.15">
      <c r="A44" s="4">
        <f>B44</f>
        <v>14010817</v>
      </c>
      <c r="B44" s="4">
        <f t="shared" ref="B44:B45" si="23">D44*100+E44</f>
        <v>14010817</v>
      </c>
      <c r="C44" s="10" t="s">
        <v>30</v>
      </c>
      <c r="D44" s="14">
        <v>140108</v>
      </c>
      <c r="E44" s="9">
        <f>22-5</f>
        <v>17</v>
      </c>
      <c r="F44" s="9" t="str">
        <f>"PushGiftBag"&amp;3</f>
        <v>PushGiftBag3</v>
      </c>
      <c r="G44" s="4">
        <f>中转!$B$7</f>
        <v>2500</v>
      </c>
      <c r="H44" s="4">
        <f>60*60*2</f>
        <v>7200</v>
      </c>
      <c r="I44" s="6">
        <f>D44*100+E44</f>
        <v>14010817</v>
      </c>
      <c r="J44" s="4" t="str">
        <f>中转!$K$1&amp;配置!D44&amp;中转!$N$2</f>
        <v>[{"ItemId":140108,"Num":5}]</v>
      </c>
      <c r="K44" s="4" t="str">
        <f>中转!$K$3</f>
        <v>[{"ItemId":10002,"Num":30},{"ItemId":50002,"Num":1000},{"ItemId":90102,"Num":2}]</v>
      </c>
    </row>
    <row r="45" spans="1:11" x14ac:dyDescent="0.15">
      <c r="A45" s="4">
        <f>B45</f>
        <v>14010839</v>
      </c>
      <c r="B45" s="4">
        <f t="shared" si="23"/>
        <v>14010839</v>
      </c>
      <c r="C45" s="10" t="s">
        <v>31</v>
      </c>
      <c r="D45" s="14">
        <v>140108</v>
      </c>
      <c r="E45" s="9">
        <f>44-5</f>
        <v>39</v>
      </c>
      <c r="F45" s="9" t="str">
        <f>"PushGiftBag"&amp;5</f>
        <v>PushGiftBag5</v>
      </c>
      <c r="G45" s="4">
        <f t="shared" si="22"/>
        <v>2500</v>
      </c>
      <c r="H45" s="4">
        <f>60*60*2</f>
        <v>7200</v>
      </c>
      <c r="I45" s="6">
        <f>D45*100+E45</f>
        <v>14010839</v>
      </c>
      <c r="J45" s="4" t="str">
        <f>中转!$K$1&amp;配置!D45&amp;中转!$N$2</f>
        <v>[{"ItemId":140108,"Num":5}]</v>
      </c>
      <c r="K45" s="4" t="str">
        <f>中转!$K$3</f>
        <v>[{"ItemId":10002,"Num":30},{"ItemId":50002,"Num":1000},{"ItemId":90102,"Num":2}]</v>
      </c>
    </row>
    <row r="46" spans="1:11" s="7" customFormat="1" x14ac:dyDescent="0.15">
      <c r="A46" s="19" t="s">
        <v>67</v>
      </c>
      <c r="B46" s="8"/>
      <c r="C46" s="8"/>
      <c r="D46" s="8"/>
      <c r="E46" s="8"/>
      <c r="F46" s="8"/>
      <c r="G46" s="8"/>
      <c r="H46" s="3"/>
      <c r="I46" s="3"/>
      <c r="J46" s="3"/>
      <c r="K46" s="3"/>
    </row>
    <row r="47" spans="1:11" x14ac:dyDescent="0.15">
      <c r="A47" s="4">
        <f>B47</f>
        <v>14010917</v>
      </c>
      <c r="B47" s="4">
        <f t="shared" ref="B47:B48" si="24">D47*100+E47</f>
        <v>14010917</v>
      </c>
      <c r="C47" s="10" t="s">
        <v>30</v>
      </c>
      <c r="D47" s="14">
        <v>140109</v>
      </c>
      <c r="E47" s="9">
        <f>22-5</f>
        <v>17</v>
      </c>
      <c r="F47" s="9" t="str">
        <f>"PushGiftBag"&amp;3</f>
        <v>PushGiftBag3</v>
      </c>
      <c r="G47" s="4">
        <f>中转!$B$7</f>
        <v>2500</v>
      </c>
      <c r="H47" s="4">
        <f>60*60*2</f>
        <v>7200</v>
      </c>
      <c r="I47" s="6">
        <f>D47*100+E47</f>
        <v>14010917</v>
      </c>
      <c r="J47" s="4" t="str">
        <f>中转!$K$1&amp;配置!D47&amp;中转!$N$2</f>
        <v>[{"ItemId":140109,"Num":5}]</v>
      </c>
      <c r="K47" s="4" t="str">
        <f>中转!$K$3</f>
        <v>[{"ItemId":10002,"Num":30},{"ItemId":50002,"Num":1000},{"ItemId":90102,"Num":2}]</v>
      </c>
    </row>
    <row r="48" spans="1:11" x14ac:dyDescent="0.15">
      <c r="A48" s="4">
        <f>B48</f>
        <v>14010939</v>
      </c>
      <c r="B48" s="4">
        <f t="shared" si="24"/>
        <v>14010939</v>
      </c>
      <c r="C48" s="10" t="s">
        <v>31</v>
      </c>
      <c r="D48" s="14">
        <v>140109</v>
      </c>
      <c r="E48" s="9">
        <f>44-5</f>
        <v>39</v>
      </c>
      <c r="F48" s="9" t="str">
        <f>"PushGiftBag"&amp;5</f>
        <v>PushGiftBag5</v>
      </c>
      <c r="G48" s="4">
        <f t="shared" si="22"/>
        <v>2500</v>
      </c>
      <c r="H48" s="4">
        <f>60*60*2</f>
        <v>7200</v>
      </c>
      <c r="I48" s="6">
        <f>D48*100+E48</f>
        <v>14010939</v>
      </c>
      <c r="J48" s="4" t="str">
        <f>中转!$K$1&amp;配置!D48&amp;中转!$N$2</f>
        <v>[{"ItemId":140109,"Num":5}]</v>
      </c>
      <c r="K48" s="4" t="str">
        <f>中转!$K$3</f>
        <v>[{"ItemId":10002,"Num":30},{"ItemId":50002,"Num":1000},{"ItemId":90102,"Num":2}]</v>
      </c>
    </row>
    <row r="49" spans="1:11" s="7" customFormat="1" x14ac:dyDescent="0.15">
      <c r="A49" s="19" t="s">
        <v>68</v>
      </c>
      <c r="B49" s="8"/>
      <c r="C49" s="8"/>
      <c r="D49" s="8"/>
      <c r="E49" s="8"/>
      <c r="F49" s="8"/>
      <c r="G49" s="8"/>
      <c r="H49" s="3"/>
      <c r="I49" s="3"/>
      <c r="J49" s="3"/>
      <c r="K49" s="3"/>
    </row>
    <row r="50" spans="1:11" x14ac:dyDescent="0.15">
      <c r="A50" s="4">
        <f>B50</f>
        <v>14011117</v>
      </c>
      <c r="B50" s="4">
        <f t="shared" ref="B50:B51" si="25">D50*100+E50</f>
        <v>14011117</v>
      </c>
      <c r="C50" s="10" t="s">
        <v>30</v>
      </c>
      <c r="D50" s="14">
        <v>140111</v>
      </c>
      <c r="E50" s="9">
        <f>22-5</f>
        <v>17</v>
      </c>
      <c r="F50" s="9" t="str">
        <f>"PushGiftBag"&amp;3</f>
        <v>PushGiftBag3</v>
      </c>
      <c r="G50" s="4">
        <f>中转!$B$7</f>
        <v>2500</v>
      </c>
      <c r="H50" s="4">
        <f>60*60*2</f>
        <v>7200</v>
      </c>
      <c r="I50" s="6">
        <f>D50*100+E50</f>
        <v>14011117</v>
      </c>
      <c r="J50" s="4" t="str">
        <f>中转!$K$1&amp;配置!D50&amp;中转!$N$2</f>
        <v>[{"ItemId":140111,"Num":5}]</v>
      </c>
      <c r="K50" s="4" t="str">
        <f>中转!$K$3</f>
        <v>[{"ItemId":10002,"Num":30},{"ItemId":50002,"Num":1000},{"ItemId":90102,"Num":2}]</v>
      </c>
    </row>
    <row r="51" spans="1:11" x14ac:dyDescent="0.15">
      <c r="A51" s="4">
        <f>B51</f>
        <v>14011139</v>
      </c>
      <c r="B51" s="4">
        <f t="shared" si="25"/>
        <v>14011139</v>
      </c>
      <c r="C51" s="10" t="s">
        <v>31</v>
      </c>
      <c r="D51" s="14">
        <v>140111</v>
      </c>
      <c r="E51" s="9">
        <f>44-5</f>
        <v>39</v>
      </c>
      <c r="F51" s="9" t="str">
        <f>"PushGiftBag"&amp;5</f>
        <v>PushGiftBag5</v>
      </c>
      <c r="G51" s="4">
        <f t="shared" si="22"/>
        <v>2500</v>
      </c>
      <c r="H51" s="4">
        <f>60*60*2</f>
        <v>7200</v>
      </c>
      <c r="I51" s="6">
        <f>D51*100+E51</f>
        <v>14011139</v>
      </c>
      <c r="J51" s="4" t="str">
        <f>中转!$K$1&amp;配置!D51&amp;中转!$N$2</f>
        <v>[{"ItemId":140111,"Num":5}]</v>
      </c>
      <c r="K51" s="4" t="str">
        <f>中转!$K$3</f>
        <v>[{"ItemId":10002,"Num":30},{"ItemId":50002,"Num":1000},{"ItemId":90102,"Num":2}]</v>
      </c>
    </row>
    <row r="52" spans="1:11" s="7" customFormat="1" x14ac:dyDescent="0.15">
      <c r="A52" s="19" t="s">
        <v>69</v>
      </c>
      <c r="B52" s="8"/>
      <c r="C52" s="8"/>
      <c r="D52" s="8"/>
      <c r="E52" s="8"/>
      <c r="F52" s="8"/>
      <c r="G52" s="8"/>
      <c r="H52" s="3"/>
      <c r="I52" s="3"/>
      <c r="J52" s="3"/>
      <c r="K52" s="3"/>
    </row>
    <row r="53" spans="1:11" x14ac:dyDescent="0.15">
      <c r="A53" s="4">
        <f>B53</f>
        <v>14100317</v>
      </c>
      <c r="B53" s="4">
        <f t="shared" ref="B53:B54" si="26">D53*100+E53</f>
        <v>14100317</v>
      </c>
      <c r="C53" s="10" t="s">
        <v>30</v>
      </c>
      <c r="D53" s="14">
        <v>141003</v>
      </c>
      <c r="E53" s="9">
        <f>22-5</f>
        <v>17</v>
      </c>
      <c r="F53" s="9" t="str">
        <f>"PushGiftBag"&amp;3</f>
        <v>PushGiftBag3</v>
      </c>
      <c r="G53" s="4">
        <f>中转!$B$7</f>
        <v>2500</v>
      </c>
      <c r="H53" s="4">
        <f>60*60*2</f>
        <v>7200</v>
      </c>
      <c r="I53" s="6">
        <f>D53*100+E53</f>
        <v>14100317</v>
      </c>
      <c r="J53" s="4" t="str">
        <f>中转!$K$1&amp;配置!D53&amp;中转!$N$2</f>
        <v>[{"ItemId":141003,"Num":5}]</v>
      </c>
      <c r="K53" s="4" t="str">
        <f>中转!$K$3</f>
        <v>[{"ItemId":10002,"Num":30},{"ItemId":50002,"Num":1000},{"ItemId":90102,"Num":2}]</v>
      </c>
    </row>
    <row r="54" spans="1:11" x14ac:dyDescent="0.15">
      <c r="A54" s="4">
        <f>B54</f>
        <v>14100339</v>
      </c>
      <c r="B54" s="4">
        <f t="shared" si="26"/>
        <v>14100339</v>
      </c>
      <c r="C54" s="10" t="s">
        <v>31</v>
      </c>
      <c r="D54" s="14">
        <v>141003</v>
      </c>
      <c r="E54" s="9">
        <f>44-5</f>
        <v>39</v>
      </c>
      <c r="F54" s="9" t="str">
        <f>"PushGiftBag"&amp;5</f>
        <v>PushGiftBag5</v>
      </c>
      <c r="G54" s="4">
        <f t="shared" si="22"/>
        <v>2500</v>
      </c>
      <c r="H54" s="4">
        <f>60*60*2</f>
        <v>7200</v>
      </c>
      <c r="I54" s="6">
        <f>D54*100+E54</f>
        <v>14100339</v>
      </c>
      <c r="J54" s="4" t="str">
        <f>中转!$K$1&amp;配置!D54&amp;中转!$N$2</f>
        <v>[{"ItemId":141003,"Num":5}]</v>
      </c>
      <c r="K54" s="4" t="str">
        <f>中转!$K$3</f>
        <v>[{"ItemId":10002,"Num":30},{"ItemId":50002,"Num":1000},{"ItemId":90102,"Num":2}]</v>
      </c>
    </row>
    <row r="55" spans="1:11" s="7" customFormat="1" x14ac:dyDescent="0.15">
      <c r="A55" s="19" t="s">
        <v>70</v>
      </c>
      <c r="B55" s="8"/>
      <c r="C55" s="8"/>
      <c r="D55" s="8"/>
      <c r="E55" s="8"/>
      <c r="F55" s="8"/>
      <c r="G55" s="8"/>
      <c r="H55" s="3"/>
      <c r="I55" s="3"/>
      <c r="J55" s="3"/>
      <c r="K55" s="3"/>
    </row>
    <row r="56" spans="1:11" x14ac:dyDescent="0.15">
      <c r="A56" s="4">
        <f>B56</f>
        <v>14100817</v>
      </c>
      <c r="B56" s="4">
        <f t="shared" ref="B56:B57" si="27">D56*100+E56</f>
        <v>14100817</v>
      </c>
      <c r="C56" s="10" t="s">
        <v>30</v>
      </c>
      <c r="D56" s="14">
        <v>141008</v>
      </c>
      <c r="E56" s="9">
        <f>22-5</f>
        <v>17</v>
      </c>
      <c r="F56" s="9" t="str">
        <f>"PushGiftBag"&amp;3</f>
        <v>PushGiftBag3</v>
      </c>
      <c r="G56" s="4">
        <f>中转!$B$7</f>
        <v>2500</v>
      </c>
      <c r="H56" s="4">
        <f>60*60*2</f>
        <v>7200</v>
      </c>
      <c r="I56" s="6">
        <f>D56*100+E56</f>
        <v>14100817</v>
      </c>
      <c r="J56" s="4" t="str">
        <f>中转!$K$1&amp;配置!D56&amp;中转!$N$2</f>
        <v>[{"ItemId":141008,"Num":5}]</v>
      </c>
      <c r="K56" s="4" t="str">
        <f>中转!$K$3</f>
        <v>[{"ItemId":10002,"Num":30},{"ItemId":50002,"Num":1000},{"ItemId":90102,"Num":2}]</v>
      </c>
    </row>
    <row r="57" spans="1:11" x14ac:dyDescent="0.15">
      <c r="A57" s="4">
        <f>B57</f>
        <v>14100839</v>
      </c>
      <c r="B57" s="4">
        <f t="shared" si="27"/>
        <v>14100839</v>
      </c>
      <c r="C57" s="10" t="s">
        <v>31</v>
      </c>
      <c r="D57" s="14">
        <v>141008</v>
      </c>
      <c r="E57" s="9">
        <f>44-5</f>
        <v>39</v>
      </c>
      <c r="F57" s="9" t="str">
        <f>"PushGiftBag"&amp;5</f>
        <v>PushGiftBag5</v>
      </c>
      <c r="G57" s="4">
        <f t="shared" si="22"/>
        <v>2500</v>
      </c>
      <c r="H57" s="4">
        <f>60*60*2</f>
        <v>7200</v>
      </c>
      <c r="I57" s="6">
        <f>D57*100+E57</f>
        <v>14100839</v>
      </c>
      <c r="J57" s="4" t="str">
        <f>中转!$K$1&amp;配置!D57&amp;中转!$N$2</f>
        <v>[{"ItemId":141008,"Num":5}]</v>
      </c>
      <c r="K57" s="4" t="str">
        <f>中转!$K$3</f>
        <v>[{"ItemId":10002,"Num":30},{"ItemId":50002,"Num":1000},{"ItemId":90102,"Num":2}]</v>
      </c>
    </row>
    <row r="58" spans="1:11" s="7" customFormat="1" x14ac:dyDescent="0.15">
      <c r="A58" s="19" t="s">
        <v>71</v>
      </c>
      <c r="B58" s="8"/>
      <c r="C58" s="8"/>
      <c r="D58" s="8"/>
      <c r="E58" s="8"/>
      <c r="F58" s="8"/>
      <c r="G58" s="8"/>
      <c r="H58" s="3"/>
      <c r="I58" s="3"/>
      <c r="J58" s="3"/>
      <c r="K58" s="3"/>
    </row>
    <row r="59" spans="1:11" x14ac:dyDescent="0.15">
      <c r="A59" s="4">
        <f>B59</f>
        <v>14101517</v>
      </c>
      <c r="B59" s="4">
        <f t="shared" ref="B59:B60" si="28">D59*100+E59</f>
        <v>14101517</v>
      </c>
      <c r="C59" s="10" t="s">
        <v>30</v>
      </c>
      <c r="D59" s="14">
        <v>141015</v>
      </c>
      <c r="E59" s="9">
        <f>22-5</f>
        <v>17</v>
      </c>
      <c r="F59" s="9" t="str">
        <f>"PushGiftBag"&amp;3</f>
        <v>PushGiftBag3</v>
      </c>
      <c r="G59" s="4">
        <f>中转!$B$7</f>
        <v>2500</v>
      </c>
      <c r="H59" s="4">
        <f>60*60*2</f>
        <v>7200</v>
      </c>
      <c r="I59" s="6">
        <f>D59*100+E59</f>
        <v>14101517</v>
      </c>
      <c r="J59" s="4" t="str">
        <f>中转!$K$1&amp;配置!D59&amp;中转!$N$2</f>
        <v>[{"ItemId":141015,"Num":5}]</v>
      </c>
      <c r="K59" s="4" t="str">
        <f>中转!$K$3</f>
        <v>[{"ItemId":10002,"Num":30},{"ItemId":50002,"Num":1000},{"ItemId":90102,"Num":2}]</v>
      </c>
    </row>
    <row r="60" spans="1:11" x14ac:dyDescent="0.15">
      <c r="A60" s="4">
        <f>B60</f>
        <v>14101539</v>
      </c>
      <c r="B60" s="4">
        <f t="shared" si="28"/>
        <v>14101539</v>
      </c>
      <c r="C60" s="10" t="s">
        <v>31</v>
      </c>
      <c r="D60" s="14">
        <v>141015</v>
      </c>
      <c r="E60" s="9">
        <f>44-5</f>
        <v>39</v>
      </c>
      <c r="F60" s="9" t="str">
        <f>"PushGiftBag"&amp;5</f>
        <v>PushGiftBag5</v>
      </c>
      <c r="G60" s="4">
        <f t="shared" si="22"/>
        <v>2500</v>
      </c>
      <c r="H60" s="4">
        <f>60*60*2</f>
        <v>7200</v>
      </c>
      <c r="I60" s="6">
        <f>D60*100+E60</f>
        <v>14101539</v>
      </c>
      <c r="J60" s="4" t="str">
        <f>中转!$K$1&amp;配置!D60&amp;中转!$N$2</f>
        <v>[{"ItemId":141015,"Num":5}]</v>
      </c>
      <c r="K60" s="4" t="str">
        <f>中转!$K$3</f>
        <v>[{"ItemId":10002,"Num":30},{"ItemId":50002,"Num":1000},{"ItemId":90102,"Num":2}]</v>
      </c>
    </row>
    <row r="61" spans="1:11" s="7" customFormat="1" x14ac:dyDescent="0.15">
      <c r="A61" s="19" t="s">
        <v>72</v>
      </c>
      <c r="B61" s="8"/>
      <c r="C61" s="8"/>
      <c r="D61" s="8"/>
      <c r="E61" s="8"/>
      <c r="F61" s="8"/>
      <c r="G61" s="8"/>
      <c r="H61" s="3"/>
      <c r="I61" s="3"/>
      <c r="J61" s="3"/>
      <c r="K61" s="3"/>
    </row>
    <row r="62" spans="1:11" x14ac:dyDescent="0.15">
      <c r="A62" s="4">
        <f>B62</f>
        <v>14101817</v>
      </c>
      <c r="B62" s="4">
        <f t="shared" ref="B62:B63" si="29">D62*100+E62</f>
        <v>14101817</v>
      </c>
      <c r="C62" s="10" t="s">
        <v>30</v>
      </c>
      <c r="D62" s="14">
        <v>141018</v>
      </c>
      <c r="E62" s="9">
        <f>22-5</f>
        <v>17</v>
      </c>
      <c r="F62" s="9" t="str">
        <f>"PushGiftBag"&amp;3</f>
        <v>PushGiftBag3</v>
      </c>
      <c r="G62" s="4">
        <f>中转!$B$7</f>
        <v>2500</v>
      </c>
      <c r="H62" s="4">
        <f>60*60*2</f>
        <v>7200</v>
      </c>
      <c r="I62" s="6">
        <f>D62*100+E62</f>
        <v>14101817</v>
      </c>
      <c r="J62" s="4" t="str">
        <f>中转!$K$1&amp;配置!D62&amp;中转!$N$2</f>
        <v>[{"ItemId":141018,"Num":5}]</v>
      </c>
      <c r="K62" s="4" t="str">
        <f>中转!$K$3</f>
        <v>[{"ItemId":10002,"Num":30},{"ItemId":50002,"Num":1000},{"ItemId":90102,"Num":2}]</v>
      </c>
    </row>
    <row r="63" spans="1:11" x14ac:dyDescent="0.15">
      <c r="A63" s="4">
        <f>B63</f>
        <v>14101839</v>
      </c>
      <c r="B63" s="4">
        <f t="shared" si="29"/>
        <v>14101839</v>
      </c>
      <c r="C63" s="10" t="s">
        <v>31</v>
      </c>
      <c r="D63" s="14">
        <v>141018</v>
      </c>
      <c r="E63" s="9">
        <f>44-5</f>
        <v>39</v>
      </c>
      <c r="F63" s="9" t="str">
        <f>"PushGiftBag"&amp;5</f>
        <v>PushGiftBag5</v>
      </c>
      <c r="G63" s="4">
        <f t="shared" si="22"/>
        <v>2500</v>
      </c>
      <c r="H63" s="4">
        <f>60*60*2</f>
        <v>7200</v>
      </c>
      <c r="I63" s="6">
        <f>D63*100+E63</f>
        <v>14101839</v>
      </c>
      <c r="J63" s="4" t="str">
        <f>中转!$K$1&amp;配置!D63&amp;中转!$N$2</f>
        <v>[{"ItemId":141018,"Num":5}]</v>
      </c>
      <c r="K63" s="4" t="str">
        <f>中转!$K$3</f>
        <v>[{"ItemId":10002,"Num":30},{"ItemId":50002,"Num":1000},{"ItemId":90102,"Num":2}]</v>
      </c>
    </row>
    <row r="64" spans="1:11" s="7" customFormat="1" x14ac:dyDescent="0.15">
      <c r="A64" s="19" t="s">
        <v>73</v>
      </c>
      <c r="B64" s="8"/>
      <c r="C64" s="8"/>
      <c r="D64" s="8"/>
      <c r="E64" s="8"/>
      <c r="F64" s="8"/>
      <c r="G64" s="8"/>
      <c r="H64" s="3"/>
      <c r="I64" s="3"/>
      <c r="J64" s="3"/>
      <c r="K64" s="3"/>
    </row>
    <row r="65" spans="1:11" x14ac:dyDescent="0.15">
      <c r="A65" s="4">
        <f>B65</f>
        <v>14101917</v>
      </c>
      <c r="B65" s="4">
        <f t="shared" ref="B65:B66" si="30">D65*100+E65</f>
        <v>14101917</v>
      </c>
      <c r="C65" s="10" t="s">
        <v>30</v>
      </c>
      <c r="D65" s="14">
        <v>141019</v>
      </c>
      <c r="E65" s="9">
        <f>22-5</f>
        <v>17</v>
      </c>
      <c r="F65" s="9" t="str">
        <f>"PushGiftBag"&amp;3</f>
        <v>PushGiftBag3</v>
      </c>
      <c r="G65" s="4">
        <f>中转!$B$7</f>
        <v>2500</v>
      </c>
      <c r="H65" s="4">
        <f>60*60*2</f>
        <v>7200</v>
      </c>
      <c r="I65" s="6">
        <f>D65*100+E65</f>
        <v>14101917</v>
      </c>
      <c r="J65" s="4" t="str">
        <f>中转!$K$1&amp;配置!D65&amp;中转!$N$2</f>
        <v>[{"ItemId":141019,"Num":5}]</v>
      </c>
      <c r="K65" s="4" t="str">
        <f>中转!$K$3</f>
        <v>[{"ItemId":10002,"Num":30},{"ItemId":50002,"Num":1000},{"ItemId":90102,"Num":2}]</v>
      </c>
    </row>
    <row r="66" spans="1:11" x14ac:dyDescent="0.15">
      <c r="A66" s="4">
        <f>B66</f>
        <v>14101939</v>
      </c>
      <c r="B66" s="4">
        <f t="shared" si="30"/>
        <v>14101939</v>
      </c>
      <c r="C66" s="10" t="s">
        <v>31</v>
      </c>
      <c r="D66" s="14">
        <v>141019</v>
      </c>
      <c r="E66" s="9">
        <f>44-5</f>
        <v>39</v>
      </c>
      <c r="F66" s="9" t="str">
        <f>"PushGiftBag"&amp;5</f>
        <v>PushGiftBag5</v>
      </c>
      <c r="G66" s="4">
        <f t="shared" si="22"/>
        <v>2500</v>
      </c>
      <c r="H66" s="4">
        <f>60*60*2</f>
        <v>7200</v>
      </c>
      <c r="I66" s="6">
        <f>D66*100+E66</f>
        <v>14101939</v>
      </c>
      <c r="J66" s="4" t="str">
        <f>中转!$K$1&amp;配置!D66&amp;中转!$N$2</f>
        <v>[{"ItemId":141019,"Num":5}]</v>
      </c>
      <c r="K66" s="4" t="str">
        <f>中转!$K$3</f>
        <v>[{"ItemId":10002,"Num":30},{"ItemId":50002,"Num":1000},{"ItemId":90102,"Num":2}]</v>
      </c>
    </row>
  </sheetData>
  <autoFilter ref="A4:K66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K1" sqref="K1"/>
    </sheetView>
  </sheetViews>
  <sheetFormatPr defaultColWidth="9" defaultRowHeight="13.5" x14ac:dyDescent="0.15"/>
  <cols>
    <col min="1" max="4" width="9" style="1"/>
    <col min="5" max="5" width="15.125" style="1" customWidth="1"/>
    <col min="6" max="6" width="19" style="1" customWidth="1"/>
    <col min="7" max="8" width="9" style="1"/>
    <col min="9" max="9" width="16" style="1" customWidth="1"/>
    <col min="10" max="10" width="12.625" style="1" customWidth="1"/>
    <col min="11" max="11" width="31.5" style="1" customWidth="1"/>
    <col min="12" max="12" width="9" style="1"/>
    <col min="13" max="13" width="16.25" style="1" bestFit="1" customWidth="1"/>
    <col min="14" max="14" width="19" style="1" customWidth="1"/>
    <col min="15" max="16" width="9" style="1"/>
    <col min="17" max="17" width="30.5" style="1" bestFit="1" customWidth="1"/>
    <col min="18" max="18" width="15.5" style="1" customWidth="1"/>
    <col min="19" max="19" width="30.5" style="1" bestFit="1" customWidth="1"/>
    <col min="20" max="16384" width="9" style="1"/>
  </cols>
  <sheetData>
    <row r="1" spans="1:20" ht="13.5" customHeight="1" x14ac:dyDescent="0.15">
      <c r="A1" s="1" t="s">
        <v>20</v>
      </c>
      <c r="B1" s="1" t="s">
        <v>21</v>
      </c>
      <c r="C1" s="1" t="s">
        <v>22</v>
      </c>
      <c r="E1" s="1" t="s">
        <v>23</v>
      </c>
      <c r="F1" s="1" t="s">
        <v>24</v>
      </c>
      <c r="K1" s="18" t="s">
        <v>52</v>
      </c>
    </row>
    <row r="2" spans="1:20" ht="13.5" customHeight="1" x14ac:dyDescent="0.15">
      <c r="A2" s="1" t="s">
        <v>25</v>
      </c>
      <c r="B2" s="1" t="s">
        <v>26</v>
      </c>
      <c r="K2" s="18" t="s">
        <v>74</v>
      </c>
      <c r="N2" s="18" t="s">
        <v>82</v>
      </c>
    </row>
    <row r="3" spans="1:20" x14ac:dyDescent="0.15">
      <c r="A3" s="1" t="s">
        <v>27</v>
      </c>
      <c r="K3" s="18" t="str">
        <f>$A$1&amp;_xlfn.TEXTJOIN($C$1,1,K25:K27)&amp;$A$2</f>
        <v>[{"ItemId":10002,"Num":30},{"ItemId":50002,"Num":1000},{"ItemId":90102,"Num":2}]</v>
      </c>
    </row>
    <row r="4" spans="1:20" x14ac:dyDescent="0.15">
      <c r="A4" s="1" t="s">
        <v>28</v>
      </c>
    </row>
    <row r="7" spans="1:20" ht="15" x14ac:dyDescent="0.15">
      <c r="A7" s="18" t="s">
        <v>89</v>
      </c>
      <c r="B7" s="1">
        <v>2500</v>
      </c>
      <c r="E7" s="17" t="s">
        <v>51</v>
      </c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15">
      <c r="E8" s="15"/>
      <c r="F8" s="15"/>
      <c r="G8" s="15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15">
      <c r="E9" s="3" t="s">
        <v>39</v>
      </c>
      <c r="F9" s="4" t="s">
        <v>83</v>
      </c>
      <c r="G9" s="2"/>
      <c r="H9" s="2"/>
      <c r="I9" s="2"/>
      <c r="J9" s="2"/>
      <c r="K9" s="2"/>
      <c r="L9" s="2"/>
      <c r="M9" s="3" t="s">
        <v>39</v>
      </c>
      <c r="N9" s="4" t="s">
        <v>87</v>
      </c>
      <c r="O9" s="2"/>
      <c r="P9" s="2"/>
      <c r="Q9" s="2"/>
      <c r="R9" s="2"/>
      <c r="S9" s="2"/>
      <c r="T9" s="2"/>
    </row>
    <row r="10" spans="1:20" x14ac:dyDescent="0.15">
      <c r="E10" s="3" t="s">
        <v>40</v>
      </c>
      <c r="F10" s="20" t="s">
        <v>84</v>
      </c>
      <c r="G10" s="2"/>
      <c r="H10" s="2"/>
      <c r="I10" s="2"/>
      <c r="J10" s="2"/>
      <c r="K10" s="2"/>
      <c r="L10" s="2"/>
      <c r="M10" s="3" t="s">
        <v>40</v>
      </c>
      <c r="N10" s="20" t="s">
        <v>88</v>
      </c>
      <c r="O10" s="2"/>
      <c r="P10" s="2"/>
      <c r="Q10" s="2"/>
      <c r="R10" s="2"/>
      <c r="S10" s="2"/>
      <c r="T10" s="2"/>
    </row>
    <row r="11" spans="1:20" x14ac:dyDescent="0.15">
      <c r="E11" s="3" t="s">
        <v>41</v>
      </c>
      <c r="F11" s="4">
        <v>2</v>
      </c>
      <c r="G11" s="2" t="s">
        <v>42</v>
      </c>
      <c r="H11" s="2"/>
      <c r="I11" s="2"/>
      <c r="J11" s="2"/>
      <c r="K11" s="2"/>
      <c r="L11" s="2"/>
      <c r="M11" s="3" t="s">
        <v>41</v>
      </c>
      <c r="N11" s="4">
        <v>2</v>
      </c>
      <c r="O11" s="2" t="s">
        <v>42</v>
      </c>
      <c r="P11" s="2"/>
      <c r="Q11" s="2"/>
      <c r="R11" s="2"/>
      <c r="S11" s="2"/>
      <c r="T11" s="2"/>
    </row>
    <row r="12" spans="1:20" x14ac:dyDescent="0.15">
      <c r="E12" s="3" t="s">
        <v>43</v>
      </c>
      <c r="F12" s="20">
        <v>9.99</v>
      </c>
      <c r="G12" s="2" t="s">
        <v>44</v>
      </c>
      <c r="H12" s="2"/>
      <c r="I12" s="2"/>
      <c r="J12" s="2"/>
      <c r="K12" s="2"/>
      <c r="L12" s="2"/>
      <c r="M12" s="3" t="s">
        <v>43</v>
      </c>
      <c r="N12" s="20">
        <v>9.99</v>
      </c>
      <c r="O12" s="2" t="s">
        <v>44</v>
      </c>
      <c r="P12" s="2"/>
      <c r="Q12" s="2"/>
      <c r="R12" s="2"/>
      <c r="S12" s="2"/>
      <c r="T12" s="2"/>
    </row>
    <row r="13" spans="1:20" x14ac:dyDescent="0.15">
      <c r="E13" s="3" t="s">
        <v>12</v>
      </c>
      <c r="F13" s="21">
        <v>17.606892606892607</v>
      </c>
      <c r="G13" s="2"/>
      <c r="H13" s="2"/>
      <c r="I13" s="2"/>
      <c r="J13" s="2"/>
      <c r="K13" s="2"/>
      <c r="L13" s="2"/>
      <c r="M13" s="3" t="s">
        <v>12</v>
      </c>
      <c r="N13" s="21">
        <v>17.606892606892607</v>
      </c>
      <c r="O13" s="2"/>
      <c r="P13" s="2"/>
      <c r="Q13" s="2"/>
      <c r="R13" s="2"/>
      <c r="S13" s="2"/>
      <c r="T13" s="2"/>
    </row>
    <row r="14" spans="1:20" x14ac:dyDescent="0.15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15">
      <c r="E15" s="3" t="s">
        <v>45</v>
      </c>
      <c r="F15" s="3" t="s">
        <v>46</v>
      </c>
      <c r="G15" s="3" t="s">
        <v>47</v>
      </c>
      <c r="H15" s="2"/>
      <c r="I15" s="2"/>
      <c r="J15" s="2"/>
      <c r="K15" s="2"/>
      <c r="L15" s="2"/>
      <c r="M15" s="3" t="s">
        <v>45</v>
      </c>
      <c r="N15" s="3" t="s">
        <v>46</v>
      </c>
      <c r="O15" s="3" t="s">
        <v>47</v>
      </c>
      <c r="P15" s="2"/>
      <c r="Q15" s="2"/>
      <c r="R15" s="2"/>
      <c r="S15" s="2"/>
      <c r="T15" s="2"/>
    </row>
    <row r="16" spans="1:20" x14ac:dyDescent="0.15">
      <c r="E16" s="22" t="s">
        <v>48</v>
      </c>
      <c r="F16" s="4">
        <v>1000</v>
      </c>
      <c r="G16" s="23">
        <v>12.5</v>
      </c>
      <c r="H16" s="2"/>
      <c r="I16" s="2"/>
      <c r="J16" s="2"/>
      <c r="K16" s="2"/>
      <c r="L16" s="2"/>
      <c r="M16" s="22" t="s">
        <v>48</v>
      </c>
      <c r="N16" s="4">
        <v>1000</v>
      </c>
      <c r="O16" s="23">
        <v>12.5</v>
      </c>
      <c r="P16" s="2"/>
      <c r="Q16" s="2"/>
      <c r="R16" s="2"/>
      <c r="S16" s="2"/>
      <c r="T16" s="2"/>
    </row>
    <row r="17" spans="3:20" x14ac:dyDescent="0.15">
      <c r="E17" s="24" t="s">
        <v>90</v>
      </c>
      <c r="F17" s="4">
        <v>30</v>
      </c>
      <c r="G17" s="23">
        <v>120.53571428571429</v>
      </c>
      <c r="H17" s="2"/>
      <c r="I17" s="2"/>
      <c r="J17" s="2"/>
      <c r="K17" s="2"/>
      <c r="L17" s="2"/>
      <c r="M17" s="24" t="s">
        <v>90</v>
      </c>
      <c r="N17" s="4">
        <v>30</v>
      </c>
      <c r="O17" s="23">
        <v>120.53571428571429</v>
      </c>
      <c r="P17" s="2"/>
      <c r="Q17" s="2"/>
      <c r="R17" s="2"/>
      <c r="S17" s="2"/>
      <c r="T17" s="2"/>
    </row>
    <row r="18" spans="3:20" x14ac:dyDescent="0.15">
      <c r="E18" s="22" t="s">
        <v>49</v>
      </c>
      <c r="F18" s="4">
        <v>1</v>
      </c>
      <c r="G18" s="23">
        <v>37.5</v>
      </c>
      <c r="H18" s="2"/>
      <c r="I18" s="2"/>
      <c r="J18" s="2"/>
      <c r="K18" s="2"/>
      <c r="L18" s="2"/>
      <c r="M18" s="22" t="s">
        <v>49</v>
      </c>
      <c r="N18" s="4">
        <v>1</v>
      </c>
      <c r="O18" s="23">
        <v>37.5</v>
      </c>
      <c r="P18" s="2"/>
      <c r="Q18" s="2"/>
      <c r="R18" s="2"/>
      <c r="S18" s="2"/>
      <c r="T18" s="2"/>
    </row>
    <row r="19" spans="3:20" x14ac:dyDescent="0.15">
      <c r="E19" s="25" t="s">
        <v>85</v>
      </c>
      <c r="F19" s="4">
        <v>2</v>
      </c>
      <c r="G19" s="23">
        <v>5.3571428571428568</v>
      </c>
      <c r="H19" s="2"/>
      <c r="I19" s="2"/>
      <c r="J19" s="2"/>
      <c r="K19" s="2"/>
      <c r="L19" s="2"/>
      <c r="M19" s="25" t="s">
        <v>85</v>
      </c>
      <c r="N19" s="4">
        <v>2</v>
      </c>
      <c r="O19" s="23">
        <v>5.3571428571428568</v>
      </c>
      <c r="P19" s="2"/>
      <c r="Q19" s="2"/>
      <c r="R19" s="2"/>
      <c r="S19" s="2"/>
      <c r="T19" s="2"/>
    </row>
    <row r="20" spans="3:20" x14ac:dyDescent="0.15">
      <c r="E20" s="25" t="s">
        <v>86</v>
      </c>
      <c r="F20" s="4">
        <v>0</v>
      </c>
      <c r="G20" s="23">
        <v>0</v>
      </c>
      <c r="H20" s="2"/>
      <c r="I20" s="2"/>
      <c r="J20" s="2"/>
      <c r="K20" s="2"/>
      <c r="L20" s="2"/>
      <c r="M20" s="25" t="s">
        <v>86</v>
      </c>
      <c r="N20" s="4">
        <v>0</v>
      </c>
      <c r="O20" s="23">
        <v>0</v>
      </c>
      <c r="P20" s="2"/>
      <c r="Q20" s="2"/>
      <c r="R20" s="2"/>
      <c r="S20" s="2"/>
      <c r="T20" s="2"/>
    </row>
    <row r="21" spans="3:20" x14ac:dyDescent="0.1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3:20" x14ac:dyDescent="0.1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3:20" x14ac:dyDescent="0.15">
      <c r="E23" s="3" t="s">
        <v>50</v>
      </c>
      <c r="F23" s="3" t="s">
        <v>45</v>
      </c>
      <c r="G23" s="3" t="s">
        <v>46</v>
      </c>
      <c r="H23" s="3" t="s">
        <v>47</v>
      </c>
      <c r="I23" s="5" t="str">
        <f>$A$1&amp;_xlfn.TEXTJOIN($C$1,1,K24,K27)&amp;$A$2</f>
        <v>[{"ItemId":140104,"Num":1},{"ItemId":90102,"Num":2}]</v>
      </c>
      <c r="J23" s="5" t="str">
        <f>$A$1&amp;_xlfn.TEXTJOIN($C$1,1,K24:K27,K28)&amp;$A$2</f>
        <v>[{"ItemId":140104,"Num":1},{"ItemId":10002,"Num":30},{"ItemId":50002,"Num":1000},{"ItemId":90102,"Num":2}]</v>
      </c>
      <c r="K23" s="2"/>
      <c r="L23" s="2"/>
      <c r="M23" s="3" t="s">
        <v>50</v>
      </c>
      <c r="N23" s="3" t="s">
        <v>45</v>
      </c>
      <c r="O23" s="3" t="s">
        <v>46</v>
      </c>
      <c r="P23" s="3" t="s">
        <v>47</v>
      </c>
      <c r="Q23" s="5" t="str">
        <f>$A$1&amp;_xlfn.TEXTJOIN($C$1,1,S24)&amp;$A$2</f>
        <v>[{"ItemId":140104,"Num":1}]</v>
      </c>
      <c r="R23" s="5" t="str">
        <f>$A$1&amp;_xlfn.TEXTJOIN($C$1,1,S24:S27,S28)&amp;$A$2</f>
        <v>[{"ItemId":140104,"Num":1},{"ItemId":10002,"Num":30},{"ItemId":50002,"Num":1000},{"ItemId":90102,"Num":2}]</v>
      </c>
      <c r="S23" s="2"/>
      <c r="T23" s="2"/>
    </row>
    <row r="24" spans="3:20" x14ac:dyDescent="0.15">
      <c r="C24" s="16" t="s">
        <v>29</v>
      </c>
      <c r="D24" s="1">
        <f>_xlfn.XLOOKUP(F24,[1]配置!$D$5:$D$10000,[1]配置!$B$5:$B$10000)</f>
        <v>140104</v>
      </c>
      <c r="E24" s="4">
        <v>1</v>
      </c>
      <c r="F24" s="16" t="s">
        <v>29</v>
      </c>
      <c r="G24" s="4">
        <v>1</v>
      </c>
      <c r="H24" s="20">
        <v>37.5</v>
      </c>
      <c r="I24" s="2" t="str">
        <f>$B$2&amp;$E$1&amp;$B$2&amp;$B$1&amp;D24</f>
        <v>"ItemId":140104</v>
      </c>
      <c r="J24" s="2" t="str">
        <f>$B$2&amp;$F$1&amp;$B$2&amp;$B$1&amp;G24</f>
        <v>"Num":1</v>
      </c>
      <c r="K24" s="2" t="str">
        <f>$A$3&amp;_xlfn.TEXTJOIN($C$1,1,I24:J24)&amp;$A$4</f>
        <v>{"ItemId":140104,"Num":1}</v>
      </c>
      <c r="L24" s="1">
        <f>_xlfn.XLOOKUP(N24,[1]配置!$D$5:$D$10000,[1]配置!$B$5:$B$10000)</f>
        <v>140104</v>
      </c>
      <c r="M24" s="4">
        <v>1</v>
      </c>
      <c r="N24" s="16" t="s">
        <v>29</v>
      </c>
      <c r="O24" s="4">
        <v>1</v>
      </c>
      <c r="P24" s="20">
        <v>37.5</v>
      </c>
      <c r="Q24" s="2" t="str">
        <f>$B$2&amp;$E$1&amp;$B$2&amp;$B$1&amp;L24</f>
        <v>"ItemId":140104</v>
      </c>
      <c r="R24" s="2" t="str">
        <f>$B$2&amp;$F$1&amp;$B$2&amp;$B$1&amp;O24</f>
        <v>"Num":1</v>
      </c>
      <c r="S24" s="2" t="str">
        <f>$A$3&amp;_xlfn.TEXTJOIN($C$1,1,Q24:R24)&amp;$A$4</f>
        <v>{"ItemId":140104,"Num":1}</v>
      </c>
    </row>
    <row r="25" spans="3:20" x14ac:dyDescent="0.15">
      <c r="D25" s="1">
        <f>_xlfn.XLOOKUP(F25,[1]配置!$D$5:$D$10000,[1]配置!$B$5:$B$10000)</f>
        <v>10002</v>
      </c>
      <c r="E25" s="4">
        <v>2</v>
      </c>
      <c r="F25" s="24" t="s">
        <v>90</v>
      </c>
      <c r="G25" s="26">
        <v>30</v>
      </c>
      <c r="H25" s="20">
        <v>120.53571428571429</v>
      </c>
      <c r="I25" s="2" t="str">
        <f>$B$2&amp;$E$1&amp;$B$2&amp;$B$1&amp;D25</f>
        <v>"ItemId":10002</v>
      </c>
      <c r="J25" s="2" t="str">
        <f>$B$2&amp;$F$1&amp;$B$2&amp;$B$1&amp;G25</f>
        <v>"Num":30</v>
      </c>
      <c r="K25" s="2" t="str">
        <f>$A$3&amp;_xlfn.TEXTJOIN($C$1,1,I25:J25)&amp;$A$4</f>
        <v>{"ItemId":10002,"Num":30}</v>
      </c>
      <c r="L25" s="1">
        <f>_xlfn.XLOOKUP(N25,[1]配置!$D$5:$D$10000,[1]配置!$B$5:$B$10000)</f>
        <v>10002</v>
      </c>
      <c r="M25" s="4">
        <v>2</v>
      </c>
      <c r="N25" s="24" t="s">
        <v>90</v>
      </c>
      <c r="O25" s="26">
        <v>30</v>
      </c>
      <c r="P25" s="20">
        <v>120.53571428571429</v>
      </c>
      <c r="Q25" s="2" t="str">
        <f>$B$2&amp;$E$1&amp;$B$2&amp;$B$1&amp;L25</f>
        <v>"ItemId":10002</v>
      </c>
      <c r="R25" s="2" t="str">
        <f>$B$2&amp;$F$1&amp;$B$2&amp;$B$1&amp;O25</f>
        <v>"Num":30</v>
      </c>
      <c r="S25" s="2" t="str">
        <f>$A$3&amp;_xlfn.TEXTJOIN($C$1,1,Q25:R25)&amp;$A$4</f>
        <v>{"ItemId":10002,"Num":30}</v>
      </c>
    </row>
    <row r="26" spans="3:20" x14ac:dyDescent="0.15">
      <c r="D26" s="1">
        <f>_xlfn.XLOOKUP(F26,[1]配置!$D$5:$D$10000,[1]配置!$B$5:$B$10000)</f>
        <v>50002</v>
      </c>
      <c r="E26" s="4">
        <v>3</v>
      </c>
      <c r="F26" s="22" t="s">
        <v>48</v>
      </c>
      <c r="G26" s="4">
        <v>1000</v>
      </c>
      <c r="H26" s="20">
        <v>12.5</v>
      </c>
      <c r="I26" s="2" t="str">
        <f>$B$2&amp;$E$1&amp;$B$2&amp;$B$1&amp;D26</f>
        <v>"ItemId":50002</v>
      </c>
      <c r="J26" s="2" t="str">
        <f>$B$2&amp;$F$1&amp;$B$2&amp;$B$1&amp;G26</f>
        <v>"Num":1000</v>
      </c>
      <c r="K26" s="2" t="str">
        <f>$A$3&amp;_xlfn.TEXTJOIN($C$1,1,I26:J26)&amp;$A$4</f>
        <v>{"ItemId":50002,"Num":1000}</v>
      </c>
      <c r="L26" s="1">
        <f>_xlfn.XLOOKUP(N26,[1]配置!$D$5:$D$10000,[1]配置!$B$5:$B$10000)</f>
        <v>50002</v>
      </c>
      <c r="M26" s="4">
        <v>3</v>
      </c>
      <c r="N26" s="22" t="s">
        <v>48</v>
      </c>
      <c r="O26" s="4">
        <v>1000</v>
      </c>
      <c r="P26" s="20">
        <v>12.5</v>
      </c>
      <c r="Q26" s="2" t="str">
        <f>$B$2&amp;$E$1&amp;$B$2&amp;$B$1&amp;L26</f>
        <v>"ItemId":50002</v>
      </c>
      <c r="R26" s="2" t="str">
        <f>$B$2&amp;$F$1&amp;$B$2&amp;$B$1&amp;O26</f>
        <v>"Num":1000</v>
      </c>
      <c r="S26" s="2" t="str">
        <f>$A$3&amp;_xlfn.TEXTJOIN($C$1,1,Q26:R26)&amp;$A$4</f>
        <v>{"ItemId":50002,"Num":1000}</v>
      </c>
    </row>
    <row r="27" spans="3:20" x14ac:dyDescent="0.15">
      <c r="D27" s="1">
        <f>_xlfn.XLOOKUP(F27,[1]配置!$D$5:$D$10000,[1]配置!$B$5:$B$10000)</f>
        <v>90102</v>
      </c>
      <c r="E27" s="4">
        <v>4</v>
      </c>
      <c r="F27" s="25" t="s">
        <v>85</v>
      </c>
      <c r="G27" s="26">
        <v>2</v>
      </c>
      <c r="H27" s="20">
        <v>5.3571428571428568</v>
      </c>
      <c r="I27" s="2" t="str">
        <f>$B$2&amp;$E$1&amp;$B$2&amp;$B$1&amp;D27</f>
        <v>"ItemId":90102</v>
      </c>
      <c r="J27" s="2" t="str">
        <f>$B$2&amp;$F$1&amp;$B$2&amp;$B$1&amp;G27</f>
        <v>"Num":2</v>
      </c>
      <c r="K27" s="2" t="str">
        <f>$A$3&amp;_xlfn.TEXTJOIN($C$1,1,I27:J27)&amp;$A$4</f>
        <v>{"ItemId":90102,"Num":2}</v>
      </c>
      <c r="L27" s="1">
        <f>_xlfn.XLOOKUP(N27,[1]配置!$D$5:$D$10000,[1]配置!$B$5:$B$10000)</f>
        <v>90102</v>
      </c>
      <c r="M27" s="4">
        <v>4</v>
      </c>
      <c r="N27" s="25" t="s">
        <v>85</v>
      </c>
      <c r="O27" s="26">
        <v>2</v>
      </c>
      <c r="P27" s="20">
        <v>5.3571428571428568</v>
      </c>
      <c r="Q27" s="2" t="str">
        <f>$B$2&amp;$E$1&amp;$B$2&amp;$B$1&amp;L27</f>
        <v>"ItemId":90102</v>
      </c>
      <c r="R27" s="2" t="str">
        <f>$B$2&amp;$F$1&amp;$B$2&amp;$B$1&amp;O27</f>
        <v>"Num":2</v>
      </c>
      <c r="S27" s="2" t="str">
        <f>$A$3&amp;_xlfn.TEXTJOIN($C$1,1,Q27:R27)&amp;$A$4</f>
        <v>{"ItemId":90102,"Num":2}</v>
      </c>
    </row>
    <row r="29" spans="3:20" x14ac:dyDescent="0.1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