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C9DF8380-EA2A-4AFE-AE04-72CABFBDA2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条件中转" sheetId="2" r:id="rId2"/>
    <sheet name="奖励中转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" l="1"/>
  <c r="J15" i="2"/>
  <c r="J16" i="2" s="1"/>
  <c r="J17" i="2"/>
  <c r="J18" i="2" s="1"/>
  <c r="J19" i="2"/>
  <c r="J20" i="2" s="1"/>
  <c r="J21" i="2"/>
  <c r="J22" i="2" s="1"/>
  <c r="J23" i="2"/>
  <c r="J24" i="2" s="1"/>
  <c r="J12" i="2" l="1"/>
  <c r="J13" i="2"/>
  <c r="J14" i="2" s="1"/>
  <c r="C20" i="1"/>
  <c r="C21" i="1"/>
  <c r="C22" i="1"/>
  <c r="C23" i="1"/>
  <c r="C24" i="1"/>
  <c r="I14" i="2"/>
  <c r="I15" i="2"/>
  <c r="I16" i="2"/>
  <c r="I17" i="2"/>
  <c r="I18" i="2"/>
  <c r="I19" i="2"/>
  <c r="I20" i="2"/>
  <c r="I21" i="2"/>
  <c r="I22" i="2"/>
  <c r="I23" i="2"/>
  <c r="I24" i="2"/>
  <c r="O22" i="2"/>
  <c r="O23" i="2"/>
  <c r="O24" i="2"/>
  <c r="H12" i="2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11" i="2"/>
  <c r="N22" i="2" l="1"/>
  <c r="R22" i="2" s="1"/>
  <c r="T22" i="2" s="1"/>
  <c r="C17" i="1" s="1"/>
  <c r="H23" i="2"/>
  <c r="H24" i="2" s="1"/>
  <c r="M22" i="2"/>
  <c r="Q22" i="2" s="1"/>
  <c r="N24" i="2"/>
  <c r="R24" i="2" s="1"/>
  <c r="M24" i="2"/>
  <c r="Q24" i="2" s="1"/>
  <c r="N23" i="2"/>
  <c r="R23" i="2" s="1"/>
  <c r="M23" i="2"/>
  <c r="Q23" i="2" s="1"/>
  <c r="J21" i="3"/>
  <c r="I21" i="3"/>
  <c r="K21" i="3" s="1"/>
  <c r="J20" i="3"/>
  <c r="I20" i="3"/>
  <c r="K20" i="3" s="1"/>
  <c r="K19" i="3"/>
  <c r="J19" i="3"/>
  <c r="I19" i="3"/>
  <c r="J18" i="3"/>
  <c r="F18" i="3"/>
  <c r="I18" i="3" s="1"/>
  <c r="K18" i="3" s="1"/>
  <c r="J17" i="3"/>
  <c r="F17" i="3"/>
  <c r="I17" i="3" s="1"/>
  <c r="K17" i="3" s="1"/>
  <c r="K10" i="3"/>
  <c r="J10" i="3"/>
  <c r="I10" i="3"/>
  <c r="J9" i="3"/>
  <c r="I9" i="3"/>
  <c r="K9" i="3" s="1"/>
  <c r="K8" i="3"/>
  <c r="J8" i="3"/>
  <c r="I8" i="3"/>
  <c r="J7" i="3"/>
  <c r="F7" i="3"/>
  <c r="I7" i="3" s="1"/>
  <c r="K7" i="3" s="1"/>
  <c r="J6" i="3"/>
  <c r="F6" i="3"/>
  <c r="I6" i="3" s="1"/>
  <c r="O21" i="2"/>
  <c r="O20" i="2"/>
  <c r="O19" i="2"/>
  <c r="O18" i="2"/>
  <c r="O17" i="2"/>
  <c r="N11" i="2"/>
  <c r="O16" i="2"/>
  <c r="G5" i="1"/>
  <c r="O15" i="2"/>
  <c r="O14" i="2"/>
  <c r="O13" i="2"/>
  <c r="O12" i="2"/>
  <c r="O11" i="2"/>
  <c r="O10" i="2"/>
  <c r="H15" i="1"/>
  <c r="H16" i="1" s="1"/>
  <c r="H17" i="1" s="1"/>
  <c r="H18" i="1" s="1"/>
  <c r="H19" i="1" s="1"/>
  <c r="H20" i="1" s="1"/>
  <c r="H21" i="1" s="1"/>
  <c r="H22" i="1" s="1"/>
  <c r="H23" i="1" s="1"/>
  <c r="H24" i="1" s="1"/>
  <c r="H14" i="1"/>
  <c r="H13" i="1"/>
  <c r="H12" i="1"/>
  <c r="H11" i="1"/>
  <c r="H10" i="1"/>
  <c r="H9" i="1"/>
  <c r="H8" i="1"/>
  <c r="H7" i="1"/>
  <c r="H6" i="1"/>
  <c r="H5" i="1"/>
  <c r="K16" i="3" l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K6" i="3"/>
  <c r="K5" i="3" s="1"/>
  <c r="D5" i="1" s="1"/>
  <c r="R11" i="2"/>
  <c r="T23" i="2"/>
  <c r="C18" i="1" s="1"/>
  <c r="T24" i="2"/>
  <c r="C19" i="1" s="1"/>
  <c r="N10" i="2"/>
  <c r="R10" i="2" s="1"/>
  <c r="E5" i="1"/>
  <c r="G6" i="1"/>
  <c r="E6" i="1"/>
  <c r="M10" i="2" l="1"/>
  <c r="Q10" i="2" s="1"/>
  <c r="T10" i="2" s="1"/>
  <c r="C5" i="1" s="1"/>
  <c r="E12" i="1"/>
  <c r="G8" i="1"/>
  <c r="E14" i="1"/>
  <c r="N20" i="2"/>
  <c r="R20" i="2" s="1"/>
  <c r="N18" i="2"/>
  <c r="R18" i="2" s="1"/>
  <c r="N15" i="2"/>
  <c r="R15" i="2" s="1"/>
  <c r="N21" i="2"/>
  <c r="R21" i="2" s="1"/>
  <c r="G14" i="1" l="1"/>
  <c r="N12" i="2"/>
  <c r="R12" i="2" s="1"/>
  <c r="G7" i="1"/>
  <c r="E7" i="1"/>
  <c r="N13" i="2"/>
  <c r="R13" i="2" s="1"/>
  <c r="G11" i="1"/>
  <c r="E11" i="1"/>
  <c r="E15" i="1"/>
  <c r="E16" i="1" s="1"/>
  <c r="E17" i="1" s="1"/>
  <c r="E18" i="1" s="1"/>
  <c r="E19" i="1" s="1"/>
  <c r="E20" i="1" s="1"/>
  <c r="E21" i="1" s="1"/>
  <c r="E22" i="1" s="1"/>
  <c r="E23" i="1" s="1"/>
  <c r="E24" i="1" s="1"/>
  <c r="E10" i="1"/>
  <c r="N17" i="2"/>
  <c r="R17" i="2" s="1"/>
  <c r="E13" i="1"/>
  <c r="G13" i="1"/>
  <c r="G9" i="1"/>
  <c r="E9" i="1"/>
  <c r="G10" i="1"/>
  <c r="N14" i="2"/>
  <c r="R14" i="2" s="1"/>
  <c r="N16" i="2"/>
  <c r="R16" i="2" s="1"/>
  <c r="F5" i="1"/>
  <c r="F6" i="1"/>
  <c r="E8" i="1"/>
  <c r="G12" i="1"/>
  <c r="G15" i="1"/>
  <c r="G16" i="1" s="1"/>
  <c r="G17" i="1" s="1"/>
  <c r="G18" i="1" s="1"/>
  <c r="G19" i="1" s="1"/>
  <c r="G20" i="1" s="1"/>
  <c r="G21" i="1" s="1"/>
  <c r="G22" i="1" s="1"/>
  <c r="G23" i="1" s="1"/>
  <c r="G24" i="1" s="1"/>
  <c r="N19" i="2"/>
  <c r="R19" i="2" s="1"/>
  <c r="M11" i="2" l="1"/>
  <c r="Q11" i="2" s="1"/>
  <c r="T11" i="2" s="1"/>
  <c r="C6" i="1" s="1"/>
  <c r="F7" i="1" l="1"/>
  <c r="M12" i="2"/>
  <c r="Q12" i="2" s="1"/>
  <c r="T12" i="2" s="1"/>
  <c r="C7" i="1" s="1"/>
  <c r="M13" i="2" l="1"/>
  <c r="Q13" i="2" s="1"/>
  <c r="T13" i="2" s="1"/>
  <c r="C8" i="1" s="1"/>
  <c r="F8" i="1"/>
  <c r="F9" i="1" l="1"/>
  <c r="M14" i="2"/>
  <c r="Q14" i="2" s="1"/>
  <c r="T14" i="2" s="1"/>
  <c r="C9" i="1" s="1"/>
  <c r="M15" i="2" l="1"/>
  <c r="Q15" i="2" s="1"/>
  <c r="T15" i="2" s="1"/>
  <c r="C10" i="1" s="1"/>
  <c r="F10" i="1"/>
  <c r="M16" i="2" l="1"/>
  <c r="Q16" i="2" s="1"/>
  <c r="T16" i="2" s="1"/>
  <c r="C11" i="1" s="1"/>
  <c r="F11" i="1"/>
  <c r="F12" i="1" l="1"/>
  <c r="M17" i="2"/>
  <c r="Q17" i="2" s="1"/>
  <c r="T17" i="2" s="1"/>
  <c r="C12" i="1" s="1"/>
  <c r="F13" i="1" l="1"/>
  <c r="M18" i="2"/>
  <c r="Q18" i="2" s="1"/>
  <c r="T18" i="2" s="1"/>
  <c r="C13" i="1" s="1"/>
  <c r="F14" i="1" l="1"/>
  <c r="M19" i="2"/>
  <c r="Q19" i="2" s="1"/>
  <c r="T19" i="2" s="1"/>
  <c r="C14" i="1" s="1"/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M21" i="2"/>
  <c r="Q21" i="2" s="1"/>
  <c r="T21" i="2" s="1"/>
  <c r="C16" i="1" s="1"/>
  <c r="M20" i="2"/>
  <c r="Q20" i="2" s="1"/>
  <c r="T20" i="2" s="1"/>
  <c r="C15" i="1" s="1"/>
</calcChain>
</file>

<file path=xl/sharedStrings.xml><?xml version="1.0" encoding="utf-8"?>
<sst xmlns="http://schemas.openxmlformats.org/spreadsheetml/2006/main" count="91" uniqueCount="54">
  <si>
    <t>Id</t>
  </si>
  <si>
    <t>Difficulty</t>
  </si>
  <si>
    <t>OpenCondtion</t>
  </si>
  <si>
    <t>InstanceReward</t>
  </si>
  <si>
    <t>LimitCardAscendant</t>
  </si>
  <si>
    <t>CardLevel</t>
  </si>
  <si>
    <t>CardAscendant</t>
  </si>
  <si>
    <t>MaxCardNum</t>
  </si>
  <si>
    <t>int</t>
  </si>
  <si>
    <t>list[string]</t>
  </si>
  <si>
    <t>主键</t>
  </si>
  <si>
    <t>难度</t>
  </si>
  <si>
    <t>开启条件</t>
  </si>
  <si>
    <t>副本奖励</t>
  </si>
  <si>
    <t>限制卡牌等阶</t>
  </si>
  <si>
    <t>卡牌等级</t>
  </si>
  <si>
    <t>卡牌等阶</t>
  </si>
  <si>
    <t>最大携带卡牌数量</t>
  </si>
  <si>
    <t>//序号</t>
  </si>
  <si>
    <r>
      <rPr>
        <sz val="11"/>
        <color rgb="FF000000"/>
        <rFont val="宋体"/>
        <family val="3"/>
        <charset val="134"/>
      </rPr>
      <t xml:space="preserve">条件1 </t>
    </r>
    <r>
      <rPr>
        <sz val="11"/>
        <color rgb="FFFF0000"/>
        <rFont val="宋体"/>
        <family val="3"/>
        <charset val="134"/>
      </rPr>
      <t>共鸣等级</t>
    </r>
    <r>
      <rPr>
        <sz val="11"/>
        <color rgb="FF000000"/>
        <rFont val="宋体"/>
        <family val="3"/>
        <charset val="134"/>
      </rPr>
      <t>大于等于
条件2 拥有</t>
    </r>
    <r>
      <rPr>
        <sz val="11"/>
        <color rgb="FFFF0000"/>
        <rFont val="宋体"/>
        <family val="3"/>
        <charset val="134"/>
      </rPr>
      <t>卡牌等阶</t>
    </r>
    <r>
      <rPr>
        <sz val="11"/>
        <color rgb="FF000000"/>
        <rFont val="宋体"/>
        <family val="3"/>
        <charset val="134"/>
      </rPr>
      <t>大于等于要求的</t>
    </r>
    <r>
      <rPr>
        <sz val="11"/>
        <color rgb="FFFF0000"/>
        <rFont val="宋体"/>
        <family val="3"/>
        <charset val="134"/>
      </rPr>
      <t>卡牌数量</t>
    </r>
    <r>
      <rPr>
        <sz val="11"/>
        <color rgb="FF000000"/>
        <rFont val="宋体"/>
        <family val="3"/>
        <charset val="134"/>
      </rPr>
      <t>大于等于</t>
    </r>
  </si>
  <si>
    <t>[道具:数量]
无奖励填[]</t>
  </si>
  <si>
    <t>低于配置的卡牌不能带入</t>
  </si>
  <si>
    <t>低于配置等级的卡牌的等级设置为配置的等级</t>
  </si>
  <si>
    <t>低于配置等阶的卡牌的等阶设置为配置的等阶</t>
  </si>
  <si>
    <t>//16</t>
  </si>
  <si>
    <t>//17</t>
  </si>
  <si>
    <t>//18</t>
  </si>
  <si>
    <t>//19</t>
  </si>
  <si>
    <t>//20</t>
  </si>
  <si>
    <t>[</t>
  </si>
  <si>
    <t>:</t>
  </si>
  <si>
    <t>,</t>
  </si>
  <si>
    <t>]</t>
  </si>
  <si>
    <t>"</t>
  </si>
  <si>
    <t>{</t>
  </si>
  <si>
    <t>}</t>
  </si>
  <si>
    <t>精英</t>
  </si>
  <si>
    <t>Num</t>
  </si>
  <si>
    <t>最大携带数量</t>
  </si>
  <si>
    <t>精英+</t>
  </si>
  <si>
    <t>史诗</t>
  </si>
  <si>
    <t>史诗+</t>
  </si>
  <si>
    <t>传说</t>
  </si>
  <si>
    <t>传说+</t>
  </si>
  <si>
    <t>终极</t>
  </si>
  <si>
    <t>终极+</t>
  </si>
  <si>
    <t>巅峰</t>
  </si>
  <si>
    <t>巅峰+</t>
  </si>
  <si>
    <t>ItemId</t>
  </si>
  <si>
    <r>
      <rPr>
        <sz val="11"/>
        <color rgb="FF000000"/>
        <rFont val="宋体"/>
        <family val="3"/>
        <charset val="134"/>
      </rPr>
      <t>偷车钳</t>
    </r>
  </si>
  <si>
    <t>史诗偷车钳</t>
  </si>
  <si>
    <t>稀有</t>
  </si>
  <si>
    <t>稀有+</t>
  </si>
  <si>
    <t>机油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</si>
</sst>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8CCA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EB9CC"/>
        <bgColor indexed="64"/>
      </patternFill>
    </fill>
    <fill>
      <patternFill patternType="solid">
        <fgColor rgb="FFB5C7EA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" fontId="1" fillId="6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</row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43001</v>
          </cell>
          <cell r="D58" t="str">
            <v>小弟A</v>
          </cell>
        </row>
        <row r="59">
          <cell r="B59">
            <v>43002</v>
          </cell>
          <cell r="D59" t="str">
            <v>小弟B</v>
          </cell>
        </row>
        <row r="60">
          <cell r="B60">
            <v>43003</v>
          </cell>
          <cell r="D60" t="str">
            <v>小弟C</v>
          </cell>
        </row>
        <row r="61">
          <cell r="B61">
            <v>50001</v>
          </cell>
          <cell r="D61" t="str">
            <v>龙焰晶</v>
          </cell>
        </row>
        <row r="62">
          <cell r="B62">
            <v>50002</v>
          </cell>
          <cell r="D62" t="str">
            <v>钻石</v>
          </cell>
        </row>
        <row r="63">
          <cell r="B63">
            <v>50003</v>
          </cell>
          <cell r="D63" t="str">
            <v>钞票</v>
          </cell>
        </row>
        <row r="64">
          <cell r="B64">
            <v>50004</v>
          </cell>
          <cell r="D64" t="str">
            <v>改装手册</v>
          </cell>
        </row>
        <row r="65">
          <cell r="B65">
            <v>50005</v>
          </cell>
          <cell r="D65" t="str">
            <v>机油</v>
          </cell>
        </row>
        <row r="66">
          <cell r="B66">
            <v>50006</v>
          </cell>
          <cell r="D66" t="str">
            <v>多莉的兑换券</v>
          </cell>
        </row>
        <row r="67">
          <cell r="B67">
            <v>60001</v>
          </cell>
          <cell r="D67" t="str">
            <v>钞票（1秒）</v>
          </cell>
        </row>
        <row r="68">
          <cell r="B68">
            <v>60002</v>
          </cell>
          <cell r="D68" t="str">
            <v>改装手册（1秒）</v>
          </cell>
        </row>
        <row r="69">
          <cell r="B69">
            <v>60003</v>
          </cell>
          <cell r="D69" t="str">
            <v>机油（1秒）</v>
          </cell>
        </row>
        <row r="70">
          <cell r="B70">
            <v>60011</v>
          </cell>
          <cell r="D70" t="str">
            <v>钞票箱（2小时）</v>
          </cell>
        </row>
        <row r="71">
          <cell r="B71">
            <v>60012</v>
          </cell>
          <cell r="D71" t="str">
            <v>改装手册箱（2小时）</v>
          </cell>
        </row>
        <row r="72">
          <cell r="B72">
            <v>60013</v>
          </cell>
          <cell r="D72" t="str">
            <v>机油箱（2小时）</v>
          </cell>
        </row>
        <row r="73">
          <cell r="B73">
            <v>60021</v>
          </cell>
          <cell r="D73" t="str">
            <v>钞票箱（8小时）</v>
          </cell>
        </row>
        <row r="74">
          <cell r="B74">
            <v>60022</v>
          </cell>
          <cell r="D74" t="str">
            <v>改装手册箱（8小时）</v>
          </cell>
        </row>
        <row r="75">
          <cell r="B75">
            <v>60023</v>
          </cell>
          <cell r="D75" t="str">
            <v>机油箱（8小时）</v>
          </cell>
        </row>
        <row r="76">
          <cell r="B76">
            <v>60031</v>
          </cell>
          <cell r="D76" t="str">
            <v>钞票箱（24小时）</v>
          </cell>
        </row>
        <row r="77">
          <cell r="B77">
            <v>60032</v>
          </cell>
          <cell r="D77" t="str">
            <v>改装手册箱（24小时）</v>
          </cell>
        </row>
        <row r="78">
          <cell r="B78">
            <v>60033</v>
          </cell>
          <cell r="D78" t="str">
            <v>机油箱（24小时）</v>
          </cell>
        </row>
        <row r="79">
          <cell r="B79">
            <v>60041</v>
          </cell>
          <cell r="D79" t="str">
            <v>钞票箱（3天）</v>
          </cell>
        </row>
        <row r="80">
          <cell r="B80">
            <v>60042</v>
          </cell>
          <cell r="D80" t="str">
            <v>改装手册箱（3天）</v>
          </cell>
        </row>
        <row r="81">
          <cell r="B81">
            <v>60043</v>
          </cell>
          <cell r="D81" t="str">
            <v>机油箱（3天）</v>
          </cell>
        </row>
        <row r="82">
          <cell r="B82">
            <v>60101</v>
          </cell>
          <cell r="D82" t="str">
            <v>史诗级英雄自选宝箱</v>
          </cell>
        </row>
        <row r="83">
          <cell r="B83">
            <v>60102</v>
          </cell>
          <cell r="D83" t="str">
            <v>精英级英雄自选宝箱</v>
          </cell>
        </row>
        <row r="84">
          <cell r="B84">
            <v>60103</v>
          </cell>
          <cell r="D84" t="str">
            <v>招募自选宝箱</v>
          </cell>
        </row>
        <row r="85">
          <cell r="B85">
            <v>60104</v>
          </cell>
          <cell r="D85" t="str">
            <v>资源自选宝箱</v>
          </cell>
        </row>
        <row r="86">
          <cell r="B86">
            <v>80001</v>
          </cell>
          <cell r="D86" t="str">
            <v>战令积分</v>
          </cell>
        </row>
        <row r="87">
          <cell r="B87">
            <v>80002</v>
          </cell>
          <cell r="D87" t="str">
            <v>复活药水（肉鸽用）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pane xSplit="2" ySplit="4" topLeftCell="C5" activePane="bottomRight" state="frozen"/>
      <selection pane="topRight"/>
      <selection pane="bottomLeft"/>
      <selection pane="bottomRight" activeCell="D4" sqref="D4"/>
    </sheetView>
  </sheetViews>
  <sheetFormatPr defaultColWidth="9" defaultRowHeight="13.5" x14ac:dyDescent="0.15"/>
  <cols>
    <col min="1" max="1" width="9.125" style="13" customWidth="1"/>
    <col min="2" max="2" width="15.875" style="13" customWidth="1"/>
    <col min="3" max="3" width="51.5" style="13" customWidth="1"/>
    <col min="4" max="4" width="61.5" style="13" customWidth="1"/>
    <col min="5" max="5" width="19.375" style="13" customWidth="1"/>
    <col min="6" max="6" width="23.125" style="13" customWidth="1"/>
    <col min="7" max="7" width="19.375" style="13" customWidth="1"/>
    <col min="8" max="8" width="20.125" style="13" customWidth="1"/>
    <col min="9" max="16384" width="9" style="1"/>
  </cols>
  <sheetData>
    <row r="1" spans="1:8" x14ac:dyDescent="0.1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8" x14ac:dyDescent="0.15">
      <c r="A2" s="14" t="s">
        <v>8</v>
      </c>
      <c r="B2" s="14" t="s">
        <v>8</v>
      </c>
      <c r="C2" s="14" t="s">
        <v>9</v>
      </c>
      <c r="D2" s="14" t="s">
        <v>9</v>
      </c>
      <c r="E2" s="14" t="s">
        <v>8</v>
      </c>
      <c r="F2" s="14" t="s">
        <v>8</v>
      </c>
      <c r="G2" s="14" t="s">
        <v>8</v>
      </c>
      <c r="H2" s="14" t="s">
        <v>8</v>
      </c>
    </row>
    <row r="3" spans="1:8" x14ac:dyDescent="0.15">
      <c r="A3" s="14" t="s">
        <v>10</v>
      </c>
      <c r="B3" s="14" t="s">
        <v>11</v>
      </c>
      <c r="C3" s="14" t="s">
        <v>12</v>
      </c>
      <c r="D3" s="14" t="s">
        <v>13</v>
      </c>
      <c r="E3" s="14" t="s">
        <v>14</v>
      </c>
      <c r="F3" s="14" t="s">
        <v>15</v>
      </c>
      <c r="G3" s="14" t="s">
        <v>16</v>
      </c>
      <c r="H3" s="14" t="s">
        <v>17</v>
      </c>
    </row>
    <row r="4" spans="1:8" s="12" customFormat="1" ht="173.1" customHeight="1" x14ac:dyDescent="0.15">
      <c r="A4" s="15" t="s">
        <v>18</v>
      </c>
      <c r="B4" s="14" t="s">
        <v>11</v>
      </c>
      <c r="C4" s="15" t="s">
        <v>19</v>
      </c>
      <c r="D4" s="15" t="s">
        <v>20</v>
      </c>
      <c r="E4" s="15" t="s">
        <v>21</v>
      </c>
      <c r="F4" s="15" t="s">
        <v>22</v>
      </c>
      <c r="G4" s="15" t="s">
        <v>23</v>
      </c>
      <c r="H4" s="15" t="s">
        <v>17</v>
      </c>
    </row>
    <row r="5" spans="1:8" x14ac:dyDescent="0.15">
      <c r="A5" s="13">
        <v>1</v>
      </c>
      <c r="B5" s="13">
        <v>1</v>
      </c>
      <c r="C5" s="13" t="str">
        <f>_xlfn.XLOOKUP($B5,条件中转!$G$10:$G$24,条件中转!$T$10:$T$24,"[]")</f>
        <v>[{"CardLevel":50},{"CardAscendant":3,"Num":2}]</v>
      </c>
      <c r="D5" s="13" t="str">
        <f>奖励中转!K5</f>
        <v>[{"ItemId":10001,"Num":10},{"ItemId":50005,"Num":300}]</v>
      </c>
      <c r="E5" s="13">
        <f>_xlfn.XLOOKUP($B5,条件中转!$G$10:$G$20,条件中转!$I$10:$I$20,E4)</f>
        <v>3</v>
      </c>
      <c r="F5" s="13">
        <f>_xlfn.XLOOKUP($B5,条件中转!$G$10:$G$20,条件中转!$H$10:$H$20,F4)</f>
        <v>50</v>
      </c>
      <c r="G5" s="13">
        <f>_xlfn.XLOOKUP($B5,条件中转!$G$10:$G$20,条件中转!$I$10:$I$20,G4)</f>
        <v>3</v>
      </c>
      <c r="H5" s="13">
        <f>_xlfn.XLOOKUP($B5,条件中转!$G$10:$G$20,条件中转!$K$10:$K$20,H4)</f>
        <v>10</v>
      </c>
    </row>
    <row r="6" spans="1:8" x14ac:dyDescent="0.15">
      <c r="A6" s="13">
        <v>2</v>
      </c>
      <c r="B6" s="13">
        <v>2</v>
      </c>
      <c r="C6" s="13" t="str">
        <f>_xlfn.XLOOKUP($B6,条件中转!$G$10:$G$24,条件中转!$T$10:$T$24,"[]")</f>
        <v>[{"CardLevel":65},{"CardAscendant":4,"Num":2}]</v>
      </c>
      <c r="D6" s="13" t="str">
        <f>奖励中转!K16</f>
        <v>[{"ItemId":10002,"Num":5},{"ItemId":50005,"Num":300}]</v>
      </c>
      <c r="E6" s="13">
        <f>_xlfn.XLOOKUP($B6,条件中转!$G$10:$G$20,条件中转!$I$10:$I$20,E5)</f>
        <v>4</v>
      </c>
      <c r="F6" s="13">
        <f>_xlfn.XLOOKUP($B6,条件中转!$G$10:$G$20,条件中转!$H$10:$H$20,F5)</f>
        <v>65</v>
      </c>
      <c r="G6" s="13">
        <f>_xlfn.XLOOKUP($B6,条件中转!$G$10:$G$20,条件中转!$I$10:$I$20,G5)</f>
        <v>4</v>
      </c>
      <c r="H6" s="13">
        <f>_xlfn.XLOOKUP($B6,条件中转!$G$10:$G$20,条件中转!$K$10:$K$20,H5)</f>
        <v>12</v>
      </c>
    </row>
    <row r="7" spans="1:8" x14ac:dyDescent="0.15">
      <c r="A7" s="13">
        <v>3</v>
      </c>
      <c r="B7" s="13">
        <v>3</v>
      </c>
      <c r="C7" s="13" t="str">
        <f>_xlfn.XLOOKUP($B7,条件中转!$G$10:$G$24,条件中转!$T$10:$T$24,"[]")</f>
        <v>[{"CardLevel":80},{"CardAscendant":5,"Num":2}]</v>
      </c>
      <c r="D7" s="13" t="str">
        <f t="shared" ref="D7:D24" si="0">D6</f>
        <v>[{"ItemId":10002,"Num":5},{"ItemId":50005,"Num":300}]</v>
      </c>
      <c r="E7" s="13">
        <f>_xlfn.XLOOKUP($B7,条件中转!$G$10:$G$20,条件中转!$I$10:$I$20,E6)</f>
        <v>5</v>
      </c>
      <c r="F7" s="13">
        <f>_xlfn.XLOOKUP($B7,条件中转!$G$10:$G$20,条件中转!$H$10:$H$20,F6)</f>
        <v>80</v>
      </c>
      <c r="G7" s="13">
        <f>_xlfn.XLOOKUP($B7,条件中转!$G$10:$G$20,条件中转!$I$10:$I$20,G6)</f>
        <v>5</v>
      </c>
      <c r="H7" s="13">
        <f>_xlfn.XLOOKUP($B7,条件中转!$G$10:$G$20,条件中转!$K$10:$K$20,H6)</f>
        <v>14</v>
      </c>
    </row>
    <row r="8" spans="1:8" x14ac:dyDescent="0.15">
      <c r="A8" s="13">
        <v>4</v>
      </c>
      <c r="B8" s="13">
        <v>4</v>
      </c>
      <c r="C8" s="13" t="str">
        <f>_xlfn.XLOOKUP($B8,条件中转!$G$10:$G$24,条件中转!$T$10:$T$24,"[]")</f>
        <v>[{"CardLevel":90},{"CardAscendant":6,"Num":2}]</v>
      </c>
      <c r="D8" s="13" t="str">
        <f t="shared" si="0"/>
        <v>[{"ItemId":10002,"Num":5},{"ItemId":50005,"Num":300}]</v>
      </c>
      <c r="E8" s="13">
        <f>_xlfn.XLOOKUP($B8,条件中转!$G$10:$G$20,条件中转!$I$10:$I$20,E7)</f>
        <v>6</v>
      </c>
      <c r="F8" s="13">
        <f>_xlfn.XLOOKUP($B8,条件中转!$G$10:$G$20,条件中转!$H$10:$H$20,F7)</f>
        <v>90</v>
      </c>
      <c r="G8" s="13">
        <f>_xlfn.XLOOKUP($B8,条件中转!$G$10:$G$20,条件中转!$I$10:$I$20,G7)</f>
        <v>6</v>
      </c>
      <c r="H8" s="13">
        <f>_xlfn.XLOOKUP($B8,条件中转!$G$10:$G$20,条件中转!$K$10:$K$20,H7)</f>
        <v>16</v>
      </c>
    </row>
    <row r="9" spans="1:8" x14ac:dyDescent="0.15">
      <c r="A9" s="13">
        <v>5</v>
      </c>
      <c r="B9" s="13">
        <v>5</v>
      </c>
      <c r="C9" s="13" t="str">
        <f>_xlfn.XLOOKUP($B9,条件中转!$G$10:$G$24,条件中转!$T$10:$T$24,"[]")</f>
        <v>[{"CardLevel":100},{"CardAscendant":7,"Num":2}]</v>
      </c>
      <c r="D9" s="13" t="str">
        <f t="shared" si="0"/>
        <v>[{"ItemId":10002,"Num":5},{"ItemId":50005,"Num":300}]</v>
      </c>
      <c r="E9" s="13">
        <f>_xlfn.XLOOKUP($B9,条件中转!$G$10:$G$20,条件中转!$I$10:$I$20,E8)</f>
        <v>7</v>
      </c>
      <c r="F9" s="13">
        <f>_xlfn.XLOOKUP($B9,条件中转!$G$10:$G$20,条件中转!$H$10:$H$20,F8)</f>
        <v>100</v>
      </c>
      <c r="G9" s="13">
        <f>_xlfn.XLOOKUP($B9,条件中转!$G$10:$G$20,条件中转!$I$10:$I$20,G8)</f>
        <v>7</v>
      </c>
      <c r="H9" s="13">
        <f>_xlfn.XLOOKUP($B9,条件中转!$G$10:$G$20,条件中转!$K$10:$K$20,H8)</f>
        <v>16</v>
      </c>
    </row>
    <row r="10" spans="1:8" x14ac:dyDescent="0.15">
      <c r="A10" s="13">
        <v>6</v>
      </c>
      <c r="B10" s="13">
        <v>6</v>
      </c>
      <c r="C10" s="13" t="str">
        <f>_xlfn.XLOOKUP($B10,条件中转!$G$10:$G$24,条件中转!$T$10:$T$24,"[]")</f>
        <v>[{"CardLevel":110},{"CardAscendant":8,"Num":2}]</v>
      </c>
      <c r="D10" s="13" t="str">
        <f t="shared" si="0"/>
        <v>[{"ItemId":10002,"Num":5},{"ItemId":50005,"Num":300}]</v>
      </c>
      <c r="E10" s="13">
        <f>_xlfn.XLOOKUP($B10,条件中转!$G$10:$G$20,条件中转!$I$10:$I$20,E9)</f>
        <v>8</v>
      </c>
      <c r="F10" s="13">
        <f>_xlfn.XLOOKUP($B10,条件中转!$G$10:$G$20,条件中转!$H$10:$H$20,F9)</f>
        <v>110</v>
      </c>
      <c r="G10" s="13">
        <f>_xlfn.XLOOKUP($B10,条件中转!$G$10:$G$20,条件中转!$I$10:$I$20,G9)</f>
        <v>8</v>
      </c>
      <c r="H10" s="13">
        <f>_xlfn.XLOOKUP($B10,条件中转!$G$10:$G$20,条件中转!$K$10:$K$20,H9)</f>
        <v>18</v>
      </c>
    </row>
    <row r="11" spans="1:8" x14ac:dyDescent="0.15">
      <c r="A11" s="13">
        <v>7</v>
      </c>
      <c r="B11" s="13">
        <v>7</v>
      </c>
      <c r="C11" s="13" t="str">
        <f>_xlfn.XLOOKUP($B11,条件中转!$G$10:$G$24,条件中转!$T$10:$T$24,"[]")</f>
        <v>[{"CardLevel":120},{"CardAscendant":8,"Num":3}]</v>
      </c>
      <c r="D11" s="13" t="str">
        <f t="shared" si="0"/>
        <v>[{"ItemId":10002,"Num":5},{"ItemId":50005,"Num":300}]</v>
      </c>
      <c r="E11" s="13">
        <f>_xlfn.XLOOKUP($B11,条件中转!$G$10:$G$20,条件中转!$I$10:$I$20,E10)</f>
        <v>8</v>
      </c>
      <c r="F11" s="13">
        <f>_xlfn.XLOOKUP($B11,条件中转!$G$10:$G$20,条件中转!$H$10:$H$20,F10)</f>
        <v>120</v>
      </c>
      <c r="G11" s="13">
        <f>_xlfn.XLOOKUP($B11,条件中转!$G$10:$G$20,条件中转!$I$10:$I$20,G10)</f>
        <v>8</v>
      </c>
      <c r="H11" s="13">
        <f>_xlfn.XLOOKUP($B11,条件中转!$G$10:$G$20,条件中转!$K$10:$K$20,H10)</f>
        <v>18</v>
      </c>
    </row>
    <row r="12" spans="1:8" x14ac:dyDescent="0.15">
      <c r="A12" s="13">
        <v>8</v>
      </c>
      <c r="B12" s="13">
        <v>8</v>
      </c>
      <c r="C12" s="13" t="str">
        <f>_xlfn.XLOOKUP($B12,条件中转!$G$10:$G$24,条件中转!$T$10:$T$24,"[]")</f>
        <v>[{"CardLevel":130},{"CardAscendant":9,"Num":2}]</v>
      </c>
      <c r="D12" s="13" t="str">
        <f t="shared" si="0"/>
        <v>[{"ItemId":10002,"Num":5},{"ItemId":50005,"Num":300}]</v>
      </c>
      <c r="E12" s="13">
        <f>_xlfn.XLOOKUP($B12,条件中转!$G$10:$G$20,条件中转!$I$10:$I$20,E11)</f>
        <v>9</v>
      </c>
      <c r="F12" s="13">
        <f>_xlfn.XLOOKUP($B12,条件中转!$G$10:$G$20,条件中转!$H$10:$H$20,F11)</f>
        <v>130</v>
      </c>
      <c r="G12" s="13">
        <f>_xlfn.XLOOKUP($B12,条件中转!$G$10:$G$20,条件中转!$I$10:$I$20,G11)</f>
        <v>9</v>
      </c>
      <c r="H12" s="13">
        <f>_xlfn.XLOOKUP($B12,条件中转!$G$10:$G$20,条件中转!$K$10:$K$20,H11)</f>
        <v>20</v>
      </c>
    </row>
    <row r="13" spans="1:8" x14ac:dyDescent="0.15">
      <c r="A13" s="13">
        <v>9</v>
      </c>
      <c r="B13" s="13">
        <v>9</v>
      </c>
      <c r="C13" s="13" t="str">
        <f>_xlfn.XLOOKUP($B13,条件中转!$G$10:$G$24,条件中转!$T$10:$T$24,"[]")</f>
        <v>[{"CardLevel":140},{"CardAscendant":9,"Num":3}]</v>
      </c>
      <c r="D13" s="13" t="str">
        <f t="shared" si="0"/>
        <v>[{"ItemId":10002,"Num":5},{"ItemId":50005,"Num":300}]</v>
      </c>
      <c r="E13" s="13">
        <f>_xlfn.XLOOKUP($B13,条件中转!$G$10:$G$20,条件中转!$I$10:$I$20,E12)</f>
        <v>9</v>
      </c>
      <c r="F13" s="13">
        <f>_xlfn.XLOOKUP($B13,条件中转!$G$10:$G$20,条件中转!$H$10:$H$20,F12)</f>
        <v>140</v>
      </c>
      <c r="G13" s="13">
        <f>_xlfn.XLOOKUP($B13,条件中转!$G$10:$G$20,条件中转!$I$10:$I$20,G12)</f>
        <v>9</v>
      </c>
      <c r="H13" s="13">
        <f>_xlfn.XLOOKUP($B13,条件中转!$G$10:$G$20,条件中转!$K$10:$K$20,H12)</f>
        <v>20</v>
      </c>
    </row>
    <row r="14" spans="1:8" x14ac:dyDescent="0.15">
      <c r="A14" s="13">
        <v>10</v>
      </c>
      <c r="B14" s="13">
        <v>10</v>
      </c>
      <c r="C14" s="13" t="str">
        <f>_xlfn.XLOOKUP($B14,条件中转!$G$10:$G$24,条件中转!$T$10:$T$24,"[]")</f>
        <v>[{"CardLevel":150},{"CardAscendant":10,"Num":2}]</v>
      </c>
      <c r="D14" s="13" t="str">
        <f t="shared" si="0"/>
        <v>[{"ItemId":10002,"Num":5},{"ItemId":50005,"Num":300}]</v>
      </c>
      <c r="E14" s="13">
        <f>_xlfn.XLOOKUP($B14,条件中转!$G$10:$G$20,条件中转!$I$10:$I$20,E13)</f>
        <v>10</v>
      </c>
      <c r="F14" s="13">
        <f>_xlfn.XLOOKUP($B14,条件中转!$G$10:$G$20,条件中转!$H$10:$H$20,F13)</f>
        <v>150</v>
      </c>
      <c r="G14" s="13">
        <f>_xlfn.XLOOKUP($B14,条件中转!$G$10:$G$20,条件中转!$I$10:$I$20,G13)</f>
        <v>10</v>
      </c>
      <c r="H14" s="13">
        <f>_xlfn.XLOOKUP($B14,条件中转!$G$10:$G$20,条件中转!$K$10:$K$20,H13)</f>
        <v>22</v>
      </c>
    </row>
    <row r="15" spans="1:8" x14ac:dyDescent="0.15">
      <c r="A15" s="13">
        <v>11</v>
      </c>
      <c r="B15" s="13">
        <v>11</v>
      </c>
      <c r="C15" s="13" t="str">
        <f>_xlfn.XLOOKUP($B15,条件中转!$G$10:$G$24,条件中转!$T$10:$T$24,"[]")</f>
        <v>[{"CardLevel":160},{"CardAscendant":10,"Num":3}]</v>
      </c>
      <c r="D15" s="13" t="str">
        <f t="shared" si="0"/>
        <v>[{"ItemId":10002,"Num":5},{"ItemId":50005,"Num":300}]</v>
      </c>
      <c r="E15" s="13">
        <f>_xlfn.XLOOKUP($B15,条件中转!$G$10:$G$20,条件中转!$I$10:$I$20,E14)</f>
        <v>10</v>
      </c>
      <c r="F15" s="13">
        <f>_xlfn.XLOOKUP($B15,条件中转!$G$10:$G$20,条件中转!$H$10:$H$20,F14)</f>
        <v>160</v>
      </c>
      <c r="G15" s="13">
        <f>_xlfn.XLOOKUP($B15,条件中转!$G$10:$G$20,条件中转!$I$10:$I$20,G14)</f>
        <v>10</v>
      </c>
      <c r="H15" s="13">
        <f>_xlfn.XLOOKUP($B15,条件中转!$G$10:$G$20,条件中转!$K$10:$K$20,H14)</f>
        <v>22</v>
      </c>
    </row>
    <row r="16" spans="1:8" x14ac:dyDescent="0.15">
      <c r="A16" s="13">
        <v>12</v>
      </c>
      <c r="B16" s="13">
        <v>12</v>
      </c>
      <c r="C16" s="13" t="str">
        <f>_xlfn.XLOOKUP($B16,条件中转!$G$10:$G$24,条件中转!$T$10:$T$24,"[]")</f>
        <v>[{"CardLevel":170},{"CardAscendant":11,"Num":2}]</v>
      </c>
      <c r="D16" s="13" t="str">
        <f t="shared" si="0"/>
        <v>[{"ItemId":10002,"Num":5},{"ItemId":50005,"Num":300}]</v>
      </c>
      <c r="E16" s="13">
        <f>_xlfn.XLOOKUP($B16,条件中转!$G$10:$G$20,条件中转!$I$10:$I$20,E15)</f>
        <v>10</v>
      </c>
      <c r="F16" s="13">
        <f>_xlfn.XLOOKUP($B16,条件中转!$G$10:$G$20,条件中转!$H$10:$H$20,F15)</f>
        <v>160</v>
      </c>
      <c r="G16" s="13">
        <f>_xlfn.XLOOKUP($B16,条件中转!$G$10:$G$20,条件中转!$I$10:$I$20,G15)</f>
        <v>10</v>
      </c>
      <c r="H16" s="13">
        <f>_xlfn.XLOOKUP($B16,条件中转!$G$10:$G$20,条件中转!$K$10:$K$20,H15)</f>
        <v>22</v>
      </c>
    </row>
    <row r="17" spans="1:8" x14ac:dyDescent="0.15">
      <c r="A17" s="13">
        <v>13</v>
      </c>
      <c r="B17" s="13">
        <v>13</v>
      </c>
      <c r="C17" s="13" t="str">
        <f>_xlfn.XLOOKUP($B17,条件中转!$G$10:$G$24,条件中转!$T$10:$T$24,"[]")</f>
        <v>[{"CardLevel":190},{"CardAscendant":11,"Num":3}]</v>
      </c>
      <c r="D17" s="13" t="str">
        <f t="shared" si="0"/>
        <v>[{"ItemId":10002,"Num":5},{"ItemId":50005,"Num":300}]</v>
      </c>
      <c r="E17" s="13">
        <f>_xlfn.XLOOKUP($B17,条件中转!$G$10:$G$20,条件中转!$I$10:$I$20,E16)</f>
        <v>10</v>
      </c>
      <c r="F17" s="13">
        <f>_xlfn.XLOOKUP($B17,条件中转!$G$10:$G$20,条件中转!$H$10:$H$20,F16)</f>
        <v>160</v>
      </c>
      <c r="G17" s="13">
        <f>_xlfn.XLOOKUP($B17,条件中转!$G$10:$G$20,条件中转!$I$10:$I$20,G16)</f>
        <v>10</v>
      </c>
      <c r="H17" s="13">
        <f>_xlfn.XLOOKUP($B17,条件中转!$G$10:$G$20,条件中转!$K$10:$K$20,H16)</f>
        <v>22</v>
      </c>
    </row>
    <row r="18" spans="1:8" x14ac:dyDescent="0.15">
      <c r="A18" s="13">
        <v>14</v>
      </c>
      <c r="B18" s="13">
        <v>14</v>
      </c>
      <c r="C18" s="13" t="str">
        <f>_xlfn.XLOOKUP($B18,条件中转!$G$10:$G$24,条件中转!$T$10:$T$24,"[]")</f>
        <v>[{"CardLevel":210},{"CardAscendant":12,"Num":2}]</v>
      </c>
      <c r="D18" s="13" t="str">
        <f t="shared" si="0"/>
        <v>[{"ItemId":10002,"Num":5},{"ItemId":50005,"Num":300}]</v>
      </c>
      <c r="E18" s="13">
        <f>_xlfn.XLOOKUP($B18,条件中转!$G$10:$G$20,条件中转!$I$10:$I$20,E17)</f>
        <v>10</v>
      </c>
      <c r="F18" s="13">
        <f>_xlfn.XLOOKUP($B18,条件中转!$G$10:$G$20,条件中转!$H$10:$H$20,F17)</f>
        <v>160</v>
      </c>
      <c r="G18" s="13">
        <f>_xlfn.XLOOKUP($B18,条件中转!$G$10:$G$20,条件中转!$I$10:$I$20,G17)</f>
        <v>10</v>
      </c>
      <c r="H18" s="13">
        <f>_xlfn.XLOOKUP($B18,条件中转!$G$10:$G$20,条件中转!$K$10:$K$20,H17)</f>
        <v>22</v>
      </c>
    </row>
    <row r="19" spans="1:8" x14ac:dyDescent="0.15">
      <c r="A19" s="13">
        <v>15</v>
      </c>
      <c r="B19" s="13">
        <v>15</v>
      </c>
      <c r="C19" s="13" t="str">
        <f>_xlfn.XLOOKUP($B19,条件中转!$G$10:$G$24,条件中转!$T$10:$T$24,"[]")</f>
        <v>[{"CardLevel":210},{"CardAscendant":12,"Num":3}]</v>
      </c>
      <c r="D19" s="13" t="str">
        <f t="shared" si="0"/>
        <v>[{"ItemId":10002,"Num":5},{"ItemId":50005,"Num":300}]</v>
      </c>
      <c r="E19" s="13">
        <f>_xlfn.XLOOKUP($B19,条件中转!$G$10:$G$20,条件中转!$I$10:$I$20,E18)</f>
        <v>10</v>
      </c>
      <c r="F19" s="13">
        <f>_xlfn.XLOOKUP($B19,条件中转!$G$10:$G$20,条件中转!$H$10:$H$20,F18)</f>
        <v>160</v>
      </c>
      <c r="G19" s="13">
        <f>_xlfn.XLOOKUP($B19,条件中转!$G$10:$G$20,条件中转!$I$10:$I$20,G18)</f>
        <v>10</v>
      </c>
      <c r="H19" s="13">
        <f>_xlfn.XLOOKUP($B19,条件中转!$G$10:$G$20,条件中转!$K$10:$K$20,H18)</f>
        <v>22</v>
      </c>
    </row>
    <row r="20" spans="1:8" x14ac:dyDescent="0.15">
      <c r="A20" s="13" t="s">
        <v>24</v>
      </c>
      <c r="B20" s="13">
        <v>16</v>
      </c>
      <c r="C20" s="13" t="str">
        <f>_xlfn.XLOOKUP($B20,条件中转!$G$10:$G$24,条件中转!$T$10:$T$24,"[]")</f>
        <v>[]</v>
      </c>
      <c r="D20" s="13" t="str">
        <f t="shared" si="0"/>
        <v>[{"ItemId":10002,"Num":5},{"ItemId":50005,"Num":300}]</v>
      </c>
      <c r="E20" s="13">
        <f>_xlfn.XLOOKUP($B20,条件中转!$G$10:$G$20,条件中转!$I$10:$I$20,E19)</f>
        <v>10</v>
      </c>
      <c r="F20" s="13">
        <f>_xlfn.XLOOKUP($B20,条件中转!$G$10:$G$20,条件中转!$H$10:$H$20,F19)</f>
        <v>160</v>
      </c>
      <c r="G20" s="13">
        <f>_xlfn.XLOOKUP($B20,条件中转!$G$10:$G$20,条件中转!$I$10:$I$20,G19)</f>
        <v>10</v>
      </c>
      <c r="H20" s="13">
        <f>_xlfn.XLOOKUP($B20,条件中转!$G$10:$G$20,条件中转!$K$10:$K$20,H19)</f>
        <v>22</v>
      </c>
    </row>
    <row r="21" spans="1:8" x14ac:dyDescent="0.15">
      <c r="A21" s="13" t="s">
        <v>25</v>
      </c>
      <c r="B21" s="13">
        <v>17</v>
      </c>
      <c r="C21" s="13" t="str">
        <f>_xlfn.XLOOKUP($B21,条件中转!$G$10:$G$24,条件中转!$T$10:$T$24,"[]")</f>
        <v>[]</v>
      </c>
      <c r="D21" s="13" t="str">
        <f t="shared" si="0"/>
        <v>[{"ItemId":10002,"Num":5},{"ItemId":50005,"Num":300}]</v>
      </c>
      <c r="E21" s="13">
        <f>_xlfn.XLOOKUP($B21,条件中转!$G$10:$G$20,条件中转!$I$10:$I$20,E20)</f>
        <v>10</v>
      </c>
      <c r="F21" s="13">
        <f>_xlfn.XLOOKUP($B21,条件中转!$G$10:$G$20,条件中转!$H$10:$H$20,F20)</f>
        <v>160</v>
      </c>
      <c r="G21" s="13">
        <f>_xlfn.XLOOKUP($B21,条件中转!$G$10:$G$20,条件中转!$I$10:$I$20,G20)</f>
        <v>10</v>
      </c>
      <c r="H21" s="13">
        <f>_xlfn.XLOOKUP($B21,条件中转!$G$10:$G$20,条件中转!$K$10:$K$20,H20)</f>
        <v>22</v>
      </c>
    </row>
    <row r="22" spans="1:8" x14ac:dyDescent="0.15">
      <c r="A22" s="13" t="s">
        <v>26</v>
      </c>
      <c r="B22" s="13">
        <v>18</v>
      </c>
      <c r="C22" s="13" t="str">
        <f>_xlfn.XLOOKUP($B22,条件中转!$G$10:$G$24,条件中转!$T$10:$T$24,"[]")</f>
        <v>[]</v>
      </c>
      <c r="D22" s="13" t="str">
        <f t="shared" si="0"/>
        <v>[{"ItemId":10002,"Num":5},{"ItemId":50005,"Num":300}]</v>
      </c>
      <c r="E22" s="13">
        <f>_xlfn.XLOOKUP($B22,条件中转!$G$10:$G$20,条件中转!$I$10:$I$20,E21)</f>
        <v>10</v>
      </c>
      <c r="F22" s="13">
        <f>_xlfn.XLOOKUP($B22,条件中转!$G$10:$G$20,条件中转!$H$10:$H$20,F21)</f>
        <v>160</v>
      </c>
      <c r="G22" s="13">
        <f>_xlfn.XLOOKUP($B22,条件中转!$G$10:$G$20,条件中转!$I$10:$I$20,G21)</f>
        <v>10</v>
      </c>
      <c r="H22" s="13">
        <f>_xlfn.XLOOKUP($B22,条件中转!$G$10:$G$20,条件中转!$K$10:$K$20,H21)</f>
        <v>22</v>
      </c>
    </row>
    <row r="23" spans="1:8" x14ac:dyDescent="0.15">
      <c r="A23" s="13" t="s">
        <v>27</v>
      </c>
      <c r="B23" s="13">
        <v>19</v>
      </c>
      <c r="C23" s="13" t="str">
        <f>_xlfn.XLOOKUP($B23,条件中转!$G$10:$G$24,条件中转!$T$10:$T$24,"[]")</f>
        <v>[]</v>
      </c>
      <c r="D23" s="13" t="str">
        <f t="shared" si="0"/>
        <v>[{"ItemId":10002,"Num":5},{"ItemId":50005,"Num":300}]</v>
      </c>
      <c r="E23" s="13">
        <f>_xlfn.XLOOKUP($B23,条件中转!$G$10:$G$20,条件中转!$I$10:$I$20,E22)</f>
        <v>10</v>
      </c>
      <c r="F23" s="13">
        <f>_xlfn.XLOOKUP($B23,条件中转!$G$10:$G$20,条件中转!$H$10:$H$20,F22)</f>
        <v>160</v>
      </c>
      <c r="G23" s="13">
        <f>_xlfn.XLOOKUP($B23,条件中转!$G$10:$G$20,条件中转!$I$10:$I$20,G22)</f>
        <v>10</v>
      </c>
      <c r="H23" s="13">
        <f>_xlfn.XLOOKUP($B23,条件中转!$G$10:$G$20,条件中转!$K$10:$K$20,H22)</f>
        <v>22</v>
      </c>
    </row>
    <row r="24" spans="1:8" x14ac:dyDescent="0.15">
      <c r="A24" s="13" t="s">
        <v>28</v>
      </c>
      <c r="B24" s="13">
        <v>20</v>
      </c>
      <c r="C24" s="13" t="str">
        <f>_xlfn.XLOOKUP($B24,条件中转!$G$10:$G$24,条件中转!$T$10:$T$24,"[]")</f>
        <v>[]</v>
      </c>
      <c r="D24" s="13" t="str">
        <f t="shared" si="0"/>
        <v>[{"ItemId":10002,"Num":5},{"ItemId":50005,"Num":300}]</v>
      </c>
      <c r="E24" s="13">
        <f>_xlfn.XLOOKUP($B24,条件中转!$G$10:$G$20,条件中转!$I$10:$I$20,E23)</f>
        <v>10</v>
      </c>
      <c r="F24" s="13">
        <f>_xlfn.XLOOKUP($B24,条件中转!$G$10:$G$20,条件中转!$H$10:$H$20,F23)</f>
        <v>160</v>
      </c>
      <c r="G24" s="13">
        <f>_xlfn.XLOOKUP($B24,条件中转!$G$10:$G$20,条件中转!$I$10:$I$20,G23)</f>
        <v>10</v>
      </c>
      <c r="H24" s="13">
        <f>_xlfn.XLOOKUP($B24,条件中转!$G$10:$G$20,条件中转!$K$10:$K$20,H23)</f>
        <v>22</v>
      </c>
    </row>
  </sheetData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4"/>
  <sheetViews>
    <sheetView workbookViewId="0">
      <pane xSplit="3" ySplit="4" topLeftCell="D5" activePane="bottomRight" state="frozen"/>
      <selection pane="topRight"/>
      <selection pane="bottomLeft"/>
      <selection pane="bottomRight" activeCell="I6" sqref="I6"/>
    </sheetView>
  </sheetViews>
  <sheetFormatPr defaultColWidth="9" defaultRowHeight="13.5" x14ac:dyDescent="0.15"/>
  <cols>
    <col min="1" max="7" width="9" style="1"/>
    <col min="8" max="8" width="10.375" style="1" customWidth="1"/>
    <col min="9" max="9" width="14.875" style="1" customWidth="1"/>
    <col min="10" max="10" width="10.375" style="1" customWidth="1"/>
    <col min="11" max="11" width="12.875" style="1" customWidth="1"/>
    <col min="12" max="12" width="9" style="1"/>
    <col min="13" max="13" width="17.125" style="1" customWidth="1"/>
    <col min="14" max="14" width="20.375" style="1" customWidth="1"/>
    <col min="15" max="15" width="8.375" style="1" customWidth="1"/>
    <col min="16" max="16" width="9" style="1"/>
    <col min="17" max="17" width="17.125" style="1" customWidth="1"/>
    <col min="18" max="18" width="29.375" style="1" customWidth="1"/>
    <col min="19" max="19" width="9" style="1"/>
    <col min="20" max="20" width="51.5" style="1" customWidth="1"/>
    <col min="21" max="16384" width="9" style="1"/>
  </cols>
  <sheetData>
    <row r="1" spans="1:20" x14ac:dyDescent="0.15">
      <c r="A1" s="1" t="s">
        <v>29</v>
      </c>
      <c r="B1" s="1" t="s">
        <v>30</v>
      </c>
      <c r="C1" s="1" t="s">
        <v>31</v>
      </c>
    </row>
    <row r="2" spans="1:20" x14ac:dyDescent="0.15">
      <c r="A2" s="1" t="s">
        <v>32</v>
      </c>
      <c r="B2" s="1" t="s">
        <v>33</v>
      </c>
    </row>
    <row r="3" spans="1:20" x14ac:dyDescent="0.15">
      <c r="A3" s="1" t="s">
        <v>34</v>
      </c>
    </row>
    <row r="4" spans="1:20" x14ac:dyDescent="0.15">
      <c r="A4" s="1" t="s">
        <v>35</v>
      </c>
    </row>
    <row r="7" spans="1:20" x14ac:dyDescent="0.15">
      <c r="A7" s="17" t="s">
        <v>51</v>
      </c>
      <c r="B7" s="1">
        <v>1</v>
      </c>
    </row>
    <row r="8" spans="1:20" x14ac:dyDescent="0.15">
      <c r="A8" s="17" t="s">
        <v>52</v>
      </c>
      <c r="B8" s="1">
        <v>2</v>
      </c>
    </row>
    <row r="9" spans="1:20" x14ac:dyDescent="0.15">
      <c r="A9" s="7" t="s">
        <v>36</v>
      </c>
      <c r="B9" s="1">
        <v>3</v>
      </c>
      <c r="G9" s="1" t="s">
        <v>11</v>
      </c>
      <c r="H9" s="1" t="s">
        <v>5</v>
      </c>
      <c r="I9" s="1" t="s">
        <v>6</v>
      </c>
      <c r="J9" s="1" t="s">
        <v>37</v>
      </c>
      <c r="K9" s="1" t="s">
        <v>38</v>
      </c>
    </row>
    <row r="10" spans="1:20" x14ac:dyDescent="0.15">
      <c r="A10" s="7" t="s">
        <v>39</v>
      </c>
      <c r="B10" s="1">
        <v>4</v>
      </c>
      <c r="F10" s="7" t="s">
        <v>39</v>
      </c>
      <c r="G10" s="6">
        <v>1</v>
      </c>
      <c r="H10" s="6">
        <v>50</v>
      </c>
      <c r="I10" s="16">
        <v>3</v>
      </c>
      <c r="J10" s="1">
        <v>2</v>
      </c>
      <c r="K10" s="1">
        <v>10</v>
      </c>
      <c r="M10" s="1" t="str">
        <f>$B$2&amp;H$9&amp;$B$2&amp;$B$1&amp;H10</f>
        <v>"CardLevel":50</v>
      </c>
      <c r="N10" s="1" t="str">
        <f>$B$2&amp;I$9&amp;$B$2&amp;$B$1&amp;I10</f>
        <v>"CardAscendant":3</v>
      </c>
      <c r="O10" s="1" t="str">
        <f>$B$2&amp;J$9&amp;$B$2&amp;$B$1&amp;J10</f>
        <v>"Num":2</v>
      </c>
      <c r="Q10" s="1" t="str">
        <f>$A$3&amp;_xlfn.TEXTJOIN($C$1,1,M10)&amp;$A$4</f>
        <v>{"CardLevel":50}</v>
      </c>
      <c r="R10" s="1" t="str">
        <f>$A$3&amp;_xlfn.TEXTJOIN($C$1,1,N10:O10)&amp;$A$4</f>
        <v>{"CardAscendant":3,"Num":2}</v>
      </c>
      <c r="T10" s="1" t="str">
        <f>$A$1&amp;_xlfn.TEXTJOIN($C$1,1,Q10,R10)&amp;$A$2</f>
        <v>[{"CardLevel":50},{"CardAscendant":3,"Num":2}]</v>
      </c>
    </row>
    <row r="11" spans="1:20" x14ac:dyDescent="0.15">
      <c r="A11" s="8" t="s">
        <v>40</v>
      </c>
      <c r="B11" s="1">
        <v>5</v>
      </c>
      <c r="F11" s="8" t="s">
        <v>40</v>
      </c>
      <c r="G11" s="6">
        <v>2</v>
      </c>
      <c r="H11" s="6">
        <f>H10+15</f>
        <v>65</v>
      </c>
      <c r="I11" s="16">
        <v>4</v>
      </c>
      <c r="J11" s="1">
        <f>IF(I11=I10,J10+1,$J$10)</f>
        <v>2</v>
      </c>
      <c r="K11" s="1">
        <v>12</v>
      </c>
      <c r="M11" s="1" t="str">
        <f t="shared" ref="M11:M20" si="0">$B$2&amp;H$9&amp;$B$2&amp;$B$1&amp;H11</f>
        <v>"CardLevel":65</v>
      </c>
      <c r="N11" s="1" t="str">
        <f t="shared" ref="N11:N21" si="1">$B$2&amp;I$9&amp;$B$2&amp;$B$1&amp;I11</f>
        <v>"CardAscendant":4</v>
      </c>
      <c r="O11" s="1" t="str">
        <f t="shared" ref="O11:O21" si="2">$B$2&amp;J$9&amp;$B$2&amp;$B$1&amp;J11</f>
        <v>"Num":2</v>
      </c>
      <c r="Q11" s="1" t="str">
        <f t="shared" ref="Q11:Q20" si="3">$A$3&amp;_xlfn.TEXTJOIN($C$1,1,M11)&amp;$A$4</f>
        <v>{"CardLevel":65}</v>
      </c>
      <c r="R11" s="1" t="str">
        <f t="shared" ref="R11:R20" si="4">$A$3&amp;_xlfn.TEXTJOIN($C$1,1,N11:O11)&amp;$A$4</f>
        <v>{"CardAscendant":4,"Num":2}</v>
      </c>
      <c r="T11" s="1" t="str">
        <f t="shared" ref="T11:T20" si="5">$A$1&amp;_xlfn.TEXTJOIN($C$1,1,Q11,R11)&amp;$A$2</f>
        <v>[{"CardLevel":65},{"CardAscendant":4,"Num":2}]</v>
      </c>
    </row>
    <row r="12" spans="1:20" x14ac:dyDescent="0.15">
      <c r="A12" s="8" t="s">
        <v>41</v>
      </c>
      <c r="B12" s="1">
        <v>6</v>
      </c>
      <c r="F12" s="8" t="s">
        <v>41</v>
      </c>
      <c r="G12" s="6">
        <v>3</v>
      </c>
      <c r="H12" s="6">
        <f t="shared" ref="H12" si="6">H11+15</f>
        <v>80</v>
      </c>
      <c r="I12" s="16">
        <v>5</v>
      </c>
      <c r="J12" s="1">
        <f t="shared" ref="J12:J24" si="7">IF(I12=I11,J11+1,$J$10)</f>
        <v>2</v>
      </c>
      <c r="K12" s="1">
        <v>14</v>
      </c>
      <c r="M12" s="1" t="str">
        <f t="shared" si="0"/>
        <v>"CardLevel":80</v>
      </c>
      <c r="N12" s="1" t="str">
        <f t="shared" si="1"/>
        <v>"CardAscendant":5</v>
      </c>
      <c r="O12" s="1" t="str">
        <f t="shared" si="2"/>
        <v>"Num":2</v>
      </c>
      <c r="Q12" s="1" t="str">
        <f t="shared" si="3"/>
        <v>{"CardLevel":80}</v>
      </c>
      <c r="R12" s="1" t="str">
        <f t="shared" si="4"/>
        <v>{"CardAscendant":5,"Num":2}</v>
      </c>
      <c r="T12" s="1" t="str">
        <f t="shared" si="5"/>
        <v>[{"CardLevel":80},{"CardAscendant":5,"Num":2}]</v>
      </c>
    </row>
    <row r="13" spans="1:20" x14ac:dyDescent="0.15">
      <c r="A13" s="9" t="s">
        <v>42</v>
      </c>
      <c r="B13" s="1">
        <v>7</v>
      </c>
      <c r="F13" s="9" t="s">
        <v>42</v>
      </c>
      <c r="G13" s="6">
        <v>4</v>
      </c>
      <c r="H13" s="6">
        <f>H12+10</f>
        <v>90</v>
      </c>
      <c r="I13" s="16">
        <v>6</v>
      </c>
      <c r="J13" s="1">
        <f t="shared" si="7"/>
        <v>2</v>
      </c>
      <c r="K13" s="1">
        <v>16</v>
      </c>
      <c r="M13" s="1" t="str">
        <f t="shared" si="0"/>
        <v>"CardLevel":90</v>
      </c>
      <c r="N13" s="1" t="str">
        <f t="shared" si="1"/>
        <v>"CardAscendant":6</v>
      </c>
      <c r="O13" s="1" t="str">
        <f t="shared" si="2"/>
        <v>"Num":2</v>
      </c>
      <c r="Q13" s="1" t="str">
        <f t="shared" si="3"/>
        <v>{"CardLevel":90}</v>
      </c>
      <c r="R13" s="1" t="str">
        <f t="shared" si="4"/>
        <v>{"CardAscendant":6,"Num":2}</v>
      </c>
      <c r="T13" s="1" t="str">
        <f t="shared" si="5"/>
        <v>[{"CardLevel":90},{"CardAscendant":6,"Num":2}]</v>
      </c>
    </row>
    <row r="14" spans="1:20" x14ac:dyDescent="0.15">
      <c r="A14" s="9" t="s">
        <v>43</v>
      </c>
      <c r="B14" s="1">
        <v>8</v>
      </c>
      <c r="F14" s="9" t="s">
        <v>42</v>
      </c>
      <c r="G14" s="6">
        <v>5</v>
      </c>
      <c r="H14" s="6">
        <f t="shared" ref="H14:H21" si="8">H13+10</f>
        <v>100</v>
      </c>
      <c r="I14" s="1">
        <f t="shared" ref="I14:I24" si="9">_xlfn.XLOOKUP(F14,$A$9:$A$18,$B$9:$B$18)</f>
        <v>7</v>
      </c>
      <c r="J14" s="1">
        <f t="shared" si="7"/>
        <v>2</v>
      </c>
      <c r="K14" s="1">
        <v>16</v>
      </c>
      <c r="M14" s="1" t="str">
        <f t="shared" si="0"/>
        <v>"CardLevel":100</v>
      </c>
      <c r="N14" s="1" t="str">
        <f t="shared" si="1"/>
        <v>"CardAscendant":7</v>
      </c>
      <c r="O14" s="1" t="str">
        <f t="shared" si="2"/>
        <v>"Num":2</v>
      </c>
      <c r="Q14" s="1" t="str">
        <f t="shared" si="3"/>
        <v>{"CardLevel":100}</v>
      </c>
      <c r="R14" s="1" t="str">
        <f t="shared" si="4"/>
        <v>{"CardAscendant":7,"Num":2}</v>
      </c>
      <c r="T14" s="1" t="str">
        <f t="shared" si="5"/>
        <v>[{"CardLevel":100},{"CardAscendant":7,"Num":2}]</v>
      </c>
    </row>
    <row r="15" spans="1:20" x14ac:dyDescent="0.15">
      <c r="A15" s="10" t="s">
        <v>44</v>
      </c>
      <c r="B15" s="1">
        <v>9</v>
      </c>
      <c r="F15" s="9" t="s">
        <v>43</v>
      </c>
      <c r="G15" s="6">
        <v>6</v>
      </c>
      <c r="H15" s="6">
        <f t="shared" si="8"/>
        <v>110</v>
      </c>
      <c r="I15" s="1">
        <f t="shared" si="9"/>
        <v>8</v>
      </c>
      <c r="J15" s="1">
        <f t="shared" si="7"/>
        <v>2</v>
      </c>
      <c r="K15" s="1">
        <v>18</v>
      </c>
      <c r="M15" s="1" t="str">
        <f t="shared" si="0"/>
        <v>"CardLevel":110</v>
      </c>
      <c r="N15" s="1" t="str">
        <f t="shared" si="1"/>
        <v>"CardAscendant":8</v>
      </c>
      <c r="O15" s="1" t="str">
        <f t="shared" si="2"/>
        <v>"Num":2</v>
      </c>
      <c r="Q15" s="1" t="str">
        <f t="shared" si="3"/>
        <v>{"CardLevel":110}</v>
      </c>
      <c r="R15" s="1" t="str">
        <f t="shared" si="4"/>
        <v>{"CardAscendant":8,"Num":2}</v>
      </c>
      <c r="T15" s="1" t="str">
        <f t="shared" si="5"/>
        <v>[{"CardLevel":110},{"CardAscendant":8,"Num":2}]</v>
      </c>
    </row>
    <row r="16" spans="1:20" x14ac:dyDescent="0.15">
      <c r="A16" s="10" t="s">
        <v>45</v>
      </c>
      <c r="B16" s="1">
        <v>10</v>
      </c>
      <c r="F16" s="9" t="s">
        <v>43</v>
      </c>
      <c r="G16" s="6">
        <v>7</v>
      </c>
      <c r="H16" s="6">
        <f t="shared" si="8"/>
        <v>120</v>
      </c>
      <c r="I16" s="1">
        <f t="shared" si="9"/>
        <v>8</v>
      </c>
      <c r="J16" s="1">
        <f t="shared" si="7"/>
        <v>3</v>
      </c>
      <c r="K16" s="1">
        <v>18</v>
      </c>
      <c r="M16" s="1" t="str">
        <f t="shared" si="0"/>
        <v>"CardLevel":120</v>
      </c>
      <c r="N16" s="1" t="str">
        <f t="shared" si="1"/>
        <v>"CardAscendant":8</v>
      </c>
      <c r="O16" s="1" t="str">
        <f t="shared" si="2"/>
        <v>"Num":3</v>
      </c>
      <c r="Q16" s="1" t="str">
        <f t="shared" si="3"/>
        <v>{"CardLevel":120}</v>
      </c>
      <c r="R16" s="1" t="str">
        <f t="shared" si="4"/>
        <v>{"CardAscendant":8,"Num":3}</v>
      </c>
      <c r="T16" s="1" t="str">
        <f t="shared" si="5"/>
        <v>[{"CardLevel":120},{"CardAscendant":8,"Num":3}]</v>
      </c>
    </row>
    <row r="17" spans="1:20" x14ac:dyDescent="0.15">
      <c r="A17" s="11" t="s">
        <v>46</v>
      </c>
      <c r="B17" s="1">
        <v>11</v>
      </c>
      <c r="F17" s="10" t="s">
        <v>44</v>
      </c>
      <c r="G17" s="6">
        <v>8</v>
      </c>
      <c r="H17" s="6">
        <f t="shared" si="8"/>
        <v>130</v>
      </c>
      <c r="I17" s="1">
        <f t="shared" si="9"/>
        <v>9</v>
      </c>
      <c r="J17" s="1">
        <f t="shared" si="7"/>
        <v>2</v>
      </c>
      <c r="K17" s="1">
        <v>20</v>
      </c>
      <c r="M17" s="1" t="str">
        <f t="shared" si="0"/>
        <v>"CardLevel":130</v>
      </c>
      <c r="N17" s="1" t="str">
        <f t="shared" si="1"/>
        <v>"CardAscendant":9</v>
      </c>
      <c r="O17" s="1" t="str">
        <f t="shared" si="2"/>
        <v>"Num":2</v>
      </c>
      <c r="Q17" s="1" t="str">
        <f t="shared" si="3"/>
        <v>{"CardLevel":130}</v>
      </c>
      <c r="R17" s="1" t="str">
        <f t="shared" si="4"/>
        <v>{"CardAscendant":9,"Num":2}</v>
      </c>
      <c r="T17" s="1" t="str">
        <f t="shared" si="5"/>
        <v>[{"CardLevel":130},{"CardAscendant":9,"Num":2}]</v>
      </c>
    </row>
    <row r="18" spans="1:20" x14ac:dyDescent="0.15">
      <c r="A18" s="11" t="s">
        <v>47</v>
      </c>
      <c r="B18" s="1">
        <v>12</v>
      </c>
      <c r="F18" s="10" t="s">
        <v>44</v>
      </c>
      <c r="G18" s="6">
        <v>9</v>
      </c>
      <c r="H18" s="6">
        <f t="shared" si="8"/>
        <v>140</v>
      </c>
      <c r="I18" s="1">
        <f t="shared" si="9"/>
        <v>9</v>
      </c>
      <c r="J18" s="1">
        <f t="shared" si="7"/>
        <v>3</v>
      </c>
      <c r="K18" s="1">
        <v>20</v>
      </c>
      <c r="M18" s="1" t="str">
        <f t="shared" si="0"/>
        <v>"CardLevel":140</v>
      </c>
      <c r="N18" s="1" t="str">
        <f t="shared" si="1"/>
        <v>"CardAscendant":9</v>
      </c>
      <c r="O18" s="1" t="str">
        <f t="shared" si="2"/>
        <v>"Num":3</v>
      </c>
      <c r="Q18" s="1" t="str">
        <f t="shared" si="3"/>
        <v>{"CardLevel":140}</v>
      </c>
      <c r="R18" s="1" t="str">
        <f t="shared" si="4"/>
        <v>{"CardAscendant":9,"Num":3}</v>
      </c>
      <c r="T18" s="1" t="str">
        <f t="shared" si="5"/>
        <v>[{"CardLevel":140},{"CardAscendant":9,"Num":3}]</v>
      </c>
    </row>
    <row r="19" spans="1:20" x14ac:dyDescent="0.15">
      <c r="F19" s="10" t="s">
        <v>45</v>
      </c>
      <c r="G19" s="6">
        <v>10</v>
      </c>
      <c r="H19" s="6">
        <f t="shared" si="8"/>
        <v>150</v>
      </c>
      <c r="I19" s="1">
        <f t="shared" si="9"/>
        <v>10</v>
      </c>
      <c r="J19" s="1">
        <f t="shared" si="7"/>
        <v>2</v>
      </c>
      <c r="K19" s="1">
        <v>22</v>
      </c>
      <c r="M19" s="1" t="str">
        <f t="shared" si="0"/>
        <v>"CardLevel":150</v>
      </c>
      <c r="N19" s="1" t="str">
        <f t="shared" si="1"/>
        <v>"CardAscendant":10</v>
      </c>
      <c r="O19" s="1" t="str">
        <f t="shared" si="2"/>
        <v>"Num":2</v>
      </c>
      <c r="Q19" s="1" t="str">
        <f t="shared" si="3"/>
        <v>{"CardLevel":150}</v>
      </c>
      <c r="R19" s="1" t="str">
        <f t="shared" si="4"/>
        <v>{"CardAscendant":10,"Num":2}</v>
      </c>
      <c r="T19" s="1" t="str">
        <f t="shared" si="5"/>
        <v>[{"CardLevel":150},{"CardAscendant":10,"Num":2}]</v>
      </c>
    </row>
    <row r="20" spans="1:20" x14ac:dyDescent="0.15">
      <c r="F20" s="10" t="s">
        <v>45</v>
      </c>
      <c r="G20" s="6">
        <v>11</v>
      </c>
      <c r="H20" s="6">
        <f t="shared" si="8"/>
        <v>160</v>
      </c>
      <c r="I20" s="1">
        <f t="shared" si="9"/>
        <v>10</v>
      </c>
      <c r="J20" s="1">
        <f t="shared" si="7"/>
        <v>3</v>
      </c>
      <c r="K20" s="1">
        <v>22</v>
      </c>
      <c r="M20" s="1" t="str">
        <f t="shared" si="0"/>
        <v>"CardLevel":160</v>
      </c>
      <c r="N20" s="1" t="str">
        <f t="shared" si="1"/>
        <v>"CardAscendant":10</v>
      </c>
      <c r="O20" s="1" t="str">
        <f t="shared" si="2"/>
        <v>"Num":3</v>
      </c>
      <c r="Q20" s="1" t="str">
        <f t="shared" si="3"/>
        <v>{"CardLevel":160}</v>
      </c>
      <c r="R20" s="1" t="str">
        <f t="shared" si="4"/>
        <v>{"CardAscendant":10,"Num":3}</v>
      </c>
      <c r="T20" s="1" t="str">
        <f t="shared" si="5"/>
        <v>[{"CardLevel":160},{"CardAscendant":10,"Num":3}]</v>
      </c>
    </row>
    <row r="21" spans="1:20" x14ac:dyDescent="0.15">
      <c r="F21" s="11" t="s">
        <v>46</v>
      </c>
      <c r="G21" s="6">
        <v>12</v>
      </c>
      <c r="H21" s="6">
        <f t="shared" si="8"/>
        <v>170</v>
      </c>
      <c r="I21" s="1">
        <f t="shared" si="9"/>
        <v>11</v>
      </c>
      <c r="J21" s="1">
        <f t="shared" si="7"/>
        <v>2</v>
      </c>
      <c r="K21" s="1">
        <v>24</v>
      </c>
      <c r="M21" s="1" t="str">
        <f>$B$2&amp;H$9&amp;$B$2&amp;$B$1&amp;H21</f>
        <v>"CardLevel":170</v>
      </c>
      <c r="N21" s="1" t="str">
        <f t="shared" si="1"/>
        <v>"CardAscendant":11</v>
      </c>
      <c r="O21" s="1" t="str">
        <f t="shared" si="2"/>
        <v>"Num":2</v>
      </c>
      <c r="Q21" s="1" t="str">
        <f>$A$3&amp;_xlfn.TEXTJOIN($C$1,1,M21)&amp;$A$4</f>
        <v>{"CardLevel":170}</v>
      </c>
      <c r="R21" s="1" t="str">
        <f>$A$3&amp;_xlfn.TEXTJOIN($C$1,1,N21:O21)&amp;$A$4</f>
        <v>{"CardAscendant":11,"Num":2}</v>
      </c>
      <c r="T21" s="1" t="str">
        <f>$A$1&amp;_xlfn.TEXTJOIN($C$1,1,Q21,R21)&amp;$A$2</f>
        <v>[{"CardLevel":170},{"CardAscendant":11,"Num":2}]</v>
      </c>
    </row>
    <row r="22" spans="1:20" x14ac:dyDescent="0.15">
      <c r="F22" s="11" t="s">
        <v>46</v>
      </c>
      <c r="G22" s="6">
        <v>13</v>
      </c>
      <c r="H22" s="6">
        <f>H21+20</f>
        <v>190</v>
      </c>
      <c r="I22" s="1">
        <f t="shared" si="9"/>
        <v>11</v>
      </c>
      <c r="J22" s="1">
        <f t="shared" si="7"/>
        <v>3</v>
      </c>
      <c r="K22" s="1">
        <v>26</v>
      </c>
      <c r="M22" s="1" t="str">
        <f t="shared" ref="M22:M24" si="10">$B$2&amp;H$9&amp;$B$2&amp;$B$1&amp;H22</f>
        <v>"CardLevel":190</v>
      </c>
      <c r="N22" s="1" t="str">
        <f t="shared" ref="N22:N24" si="11">$B$2&amp;I$9&amp;$B$2&amp;$B$1&amp;I22</f>
        <v>"CardAscendant":11</v>
      </c>
      <c r="O22" s="1" t="str">
        <f t="shared" ref="O22:O24" si="12">$B$2&amp;J$9&amp;$B$2&amp;$B$1&amp;J22</f>
        <v>"Num":3</v>
      </c>
      <c r="Q22" s="1" t="str">
        <f t="shared" ref="Q22:Q24" si="13">$A$3&amp;_xlfn.TEXTJOIN($C$1,1,M22)&amp;$A$4</f>
        <v>{"CardLevel":190}</v>
      </c>
      <c r="R22" s="1" t="str">
        <f t="shared" ref="R22:R24" si="14">$A$3&amp;_xlfn.TEXTJOIN($C$1,1,N22:O22)&amp;$A$4</f>
        <v>{"CardAscendant":11,"Num":3}</v>
      </c>
      <c r="T22" s="1" t="str">
        <f t="shared" ref="T22:T24" si="15">$A$1&amp;_xlfn.TEXTJOIN($C$1,1,Q22,R22)&amp;$A$2</f>
        <v>[{"CardLevel":190},{"CardAscendant":11,"Num":3}]</v>
      </c>
    </row>
    <row r="23" spans="1:20" x14ac:dyDescent="0.15">
      <c r="F23" s="11" t="s">
        <v>47</v>
      </c>
      <c r="G23" s="6">
        <v>14</v>
      </c>
      <c r="H23" s="6">
        <f t="shared" ref="H23" si="16">H22+20</f>
        <v>210</v>
      </c>
      <c r="I23" s="1">
        <f t="shared" si="9"/>
        <v>12</v>
      </c>
      <c r="J23" s="1">
        <f t="shared" si="7"/>
        <v>2</v>
      </c>
      <c r="K23" s="1">
        <v>28</v>
      </c>
      <c r="M23" s="1" t="str">
        <f t="shared" si="10"/>
        <v>"CardLevel":210</v>
      </c>
      <c r="N23" s="1" t="str">
        <f t="shared" si="11"/>
        <v>"CardAscendant":12</v>
      </c>
      <c r="O23" s="1" t="str">
        <f t="shared" si="12"/>
        <v>"Num":2</v>
      </c>
      <c r="Q23" s="1" t="str">
        <f t="shared" si="13"/>
        <v>{"CardLevel":210}</v>
      </c>
      <c r="R23" s="1" t="str">
        <f t="shared" si="14"/>
        <v>{"CardAscendant":12,"Num":2}</v>
      </c>
      <c r="T23" s="1" t="str">
        <f t="shared" si="15"/>
        <v>[{"CardLevel":210},{"CardAscendant":12,"Num":2}]</v>
      </c>
    </row>
    <row r="24" spans="1:20" x14ac:dyDescent="0.15">
      <c r="F24" s="11" t="s">
        <v>47</v>
      </c>
      <c r="G24" s="6">
        <v>15</v>
      </c>
      <c r="H24" s="6">
        <f>H23+0</f>
        <v>210</v>
      </c>
      <c r="I24" s="1">
        <f t="shared" si="9"/>
        <v>12</v>
      </c>
      <c r="J24" s="1">
        <f t="shared" si="7"/>
        <v>3</v>
      </c>
      <c r="K24" s="1">
        <v>30</v>
      </c>
      <c r="M24" s="1" t="str">
        <f t="shared" si="10"/>
        <v>"CardLevel":210</v>
      </c>
      <c r="N24" s="1" t="str">
        <f t="shared" si="11"/>
        <v>"CardAscendant":12</v>
      </c>
      <c r="O24" s="1" t="str">
        <f t="shared" si="12"/>
        <v>"Num":3</v>
      </c>
      <c r="Q24" s="1" t="str">
        <f t="shared" si="13"/>
        <v>{"CardLevel":210}</v>
      </c>
      <c r="R24" s="1" t="str">
        <f t="shared" si="14"/>
        <v>{"CardAscendant":12,"Num":3}</v>
      </c>
      <c r="T24" s="1" t="str">
        <f t="shared" si="15"/>
        <v>[{"CardLevel":210},{"CardAscendant":12,"Num":3}]</v>
      </c>
    </row>
  </sheetData>
  <phoneticPr fontId="3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1"/>
  <sheetViews>
    <sheetView workbookViewId="0">
      <pane xSplit="3" ySplit="4" topLeftCell="D5" activePane="bottomRight" state="frozen"/>
      <selection pane="topRight"/>
      <selection pane="bottomLeft"/>
      <selection pane="bottomRight" activeCell="G7" sqref="G7"/>
    </sheetView>
  </sheetViews>
  <sheetFormatPr defaultColWidth="9" defaultRowHeight="13.5" x14ac:dyDescent="0.15"/>
  <cols>
    <col min="1" max="4" width="9" style="1"/>
    <col min="5" max="5" width="20.25" style="1" customWidth="1"/>
    <col min="6" max="8" width="9" style="1"/>
    <col min="9" max="9" width="16" style="1" customWidth="1"/>
    <col min="10" max="10" width="12.625" style="1" customWidth="1"/>
    <col min="11" max="11" width="28.75" style="1" customWidth="1"/>
    <col min="12" max="16384" width="9" style="1"/>
  </cols>
  <sheetData>
    <row r="1" spans="1:11" x14ac:dyDescent="0.15">
      <c r="A1" s="1" t="s">
        <v>29</v>
      </c>
      <c r="B1" s="1" t="s">
        <v>30</v>
      </c>
      <c r="C1" s="1" t="s">
        <v>31</v>
      </c>
    </row>
    <row r="2" spans="1:11" x14ac:dyDescent="0.15">
      <c r="A2" s="1" t="s">
        <v>32</v>
      </c>
      <c r="B2" s="1" t="s">
        <v>33</v>
      </c>
    </row>
    <row r="3" spans="1:11" x14ac:dyDescent="0.15">
      <c r="A3" s="1" t="s">
        <v>34</v>
      </c>
    </row>
    <row r="4" spans="1:11" x14ac:dyDescent="0.15">
      <c r="A4" s="1" t="s">
        <v>35</v>
      </c>
    </row>
    <row r="5" spans="1:11" x14ac:dyDescent="0.15">
      <c r="F5" s="1" t="s">
        <v>48</v>
      </c>
      <c r="G5" s="1" t="s">
        <v>37</v>
      </c>
      <c r="K5" s="5" t="str">
        <f>$A$1&amp;_xlfn.TEXTJOIN($C$1,1,K6:K10)&amp;$A$2</f>
        <v>[{"ItemId":10001,"Num":10},{"ItemId":50005,"Num":300}]</v>
      </c>
    </row>
    <row r="6" spans="1:11" x14ac:dyDescent="0.15">
      <c r="E6" s="2" t="s">
        <v>49</v>
      </c>
      <c r="F6" s="1">
        <f>_xlfn.XLOOKUP(E6,[1]配置!$D$5:$D$87,[1]配置!$B$5:$B$87,"")</f>
        <v>10001</v>
      </c>
      <c r="G6" s="1">
        <v>10</v>
      </c>
      <c r="I6" s="1" t="str">
        <f t="shared" ref="I6:J10" si="0">IF(F6="","",$B$2&amp;F$5&amp;$B$2&amp;$B$1&amp;F6)</f>
        <v>"ItemId":10001</v>
      </c>
      <c r="J6" s="1" t="str">
        <f t="shared" si="0"/>
        <v>"Num":10</v>
      </c>
      <c r="K6" s="1" t="str">
        <f>IF(I6="","",$A$3&amp;_xlfn.TEXTJOIN($C$1,1,I6:J6)&amp;$A$4)</f>
        <v>{"ItemId":10001,"Num":10}</v>
      </c>
    </row>
    <row r="7" spans="1:11" x14ac:dyDescent="0.15">
      <c r="E7" s="7" t="s">
        <v>53</v>
      </c>
      <c r="F7" s="1">
        <f>_xlfn.XLOOKUP(E7,[1]配置!$D$5:$D$87,[1]配置!$B$5:$B$87,"")</f>
        <v>50005</v>
      </c>
      <c r="G7" s="1">
        <v>300</v>
      </c>
      <c r="I7" s="1" t="str">
        <f t="shared" si="0"/>
        <v>"ItemId":50005</v>
      </c>
      <c r="J7" s="1" t="str">
        <f t="shared" si="0"/>
        <v>"Num":300</v>
      </c>
      <c r="K7" s="1" t="str">
        <f>IF(I7="","",$A$3&amp;_xlfn.TEXTJOIN($C$1,1,I7:J7)&amp;$A$4)</f>
        <v>{"ItemId":50005,"Num":300}</v>
      </c>
    </row>
    <row r="8" spans="1:11" x14ac:dyDescent="0.15">
      <c r="I8" s="1" t="str">
        <f t="shared" si="0"/>
        <v/>
      </c>
      <c r="J8" s="1" t="str">
        <f t="shared" si="0"/>
        <v/>
      </c>
      <c r="K8" s="1" t="str">
        <f>IF(I8="","",$A$3&amp;_xlfn.TEXTJOIN($C$1,1,I8:J8)&amp;$A$4)</f>
        <v/>
      </c>
    </row>
    <row r="9" spans="1:11" x14ac:dyDescent="0.15">
      <c r="I9" s="1" t="str">
        <f t="shared" si="0"/>
        <v/>
      </c>
      <c r="J9" s="1" t="str">
        <f t="shared" si="0"/>
        <v/>
      </c>
      <c r="K9" s="1" t="str">
        <f>IF(I9="","",$A$3&amp;_xlfn.TEXTJOIN($C$1,1,I9:J9)&amp;$A$4)</f>
        <v/>
      </c>
    </row>
    <row r="10" spans="1:11" x14ac:dyDescent="0.15">
      <c r="I10" s="1" t="str">
        <f t="shared" si="0"/>
        <v/>
      </c>
      <c r="J10" s="1" t="str">
        <f t="shared" si="0"/>
        <v/>
      </c>
      <c r="K10" s="1" t="str">
        <f>IF(I10="","",$A$3&amp;_xlfn.TEXTJOIN($C$1,1,I10:J10)&amp;$A$4)</f>
        <v/>
      </c>
    </row>
    <row r="16" spans="1:11" x14ac:dyDescent="0.15">
      <c r="F16" s="1" t="s">
        <v>48</v>
      </c>
      <c r="G16" s="1" t="s">
        <v>37</v>
      </c>
      <c r="K16" s="5" t="str">
        <f>$A$1&amp;_xlfn.TEXTJOIN($C$1,1,K17:K21)&amp;$A$2</f>
        <v>[{"ItemId":10002,"Num":5},{"ItemId":50005,"Num":300}]</v>
      </c>
    </row>
    <row r="17" spans="5:11" x14ac:dyDescent="0.15">
      <c r="E17" s="3" t="s">
        <v>50</v>
      </c>
      <c r="F17" s="1">
        <f>_xlfn.XLOOKUP(E17,[1]配置!$D$5:$D$87,[1]配置!$B$5:$B$87,"")</f>
        <v>10002</v>
      </c>
      <c r="G17" s="1">
        <v>5</v>
      </c>
      <c r="I17" s="1" t="str">
        <f t="shared" ref="I17:J21" si="1">IF(F17="","",$B$2&amp;F$5&amp;$B$2&amp;$B$1&amp;F17)</f>
        <v>"ItemId":10002</v>
      </c>
      <c r="J17" s="1" t="str">
        <f t="shared" si="1"/>
        <v>"Num":5</v>
      </c>
      <c r="K17" s="1" t="str">
        <f>IF(I17="","",$A$3&amp;_xlfn.TEXTJOIN($C$1,1,I17:J17)&amp;$A$4)</f>
        <v>{"ItemId":10002,"Num":5}</v>
      </c>
    </row>
    <row r="18" spans="5:11" x14ac:dyDescent="0.15">
      <c r="E18" s="4" t="s">
        <v>53</v>
      </c>
      <c r="F18" s="1">
        <f>_xlfn.XLOOKUP(E18,[1]配置!$D$5:$D$87,[1]配置!$B$5:$B$87,"")</f>
        <v>50005</v>
      </c>
      <c r="G18" s="1">
        <v>300</v>
      </c>
      <c r="I18" s="1" t="str">
        <f t="shared" si="1"/>
        <v>"ItemId":50005</v>
      </c>
      <c r="J18" s="1" t="str">
        <f t="shared" si="1"/>
        <v>"Num":300</v>
      </c>
      <c r="K18" s="1" t="str">
        <f>IF(I18="","",$A$3&amp;_xlfn.TEXTJOIN($C$1,1,I18:J18)&amp;$A$4)</f>
        <v>{"ItemId":50005,"Num":300}</v>
      </c>
    </row>
    <row r="19" spans="5:11" x14ac:dyDescent="0.15">
      <c r="I19" s="1" t="str">
        <f t="shared" si="1"/>
        <v/>
      </c>
      <c r="J19" s="1" t="str">
        <f t="shared" si="1"/>
        <v/>
      </c>
      <c r="K19" s="1" t="str">
        <f>IF(I19="","",$A$3&amp;_xlfn.TEXTJOIN($C$1,1,I19:J19)&amp;$A$4)</f>
        <v/>
      </c>
    </row>
    <row r="20" spans="5:11" x14ac:dyDescent="0.15">
      <c r="I20" s="1" t="str">
        <f t="shared" si="1"/>
        <v/>
      </c>
      <c r="J20" s="1" t="str">
        <f t="shared" si="1"/>
        <v/>
      </c>
      <c r="K20" s="1" t="str">
        <f>IF(I20="","",$A$3&amp;_xlfn.TEXTJOIN($C$1,1,I20:J20)&amp;$A$4)</f>
        <v/>
      </c>
    </row>
    <row r="21" spans="5:11" x14ac:dyDescent="0.15">
      <c r="I21" s="1" t="str">
        <f t="shared" si="1"/>
        <v/>
      </c>
      <c r="J21" s="1" t="str">
        <f t="shared" si="1"/>
        <v/>
      </c>
      <c r="K21" s="1" t="str">
        <f>IF(I21="","",$A$3&amp;_xlfn.TEXTJOIN($C$1,1,I21:J21)&amp;$A$4)</f>
        <v/>
      </c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条件中转</vt:lpstr>
      <vt:lpstr>奖励中转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2025-06-19T09:26:34Z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